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4" yWindow="744" windowWidth="18996" windowHeight="17904" activeTab="0"/>
  </bookViews>
  <sheets>
    <sheet name="% Fijo retencion" sheetId="1" r:id="rId1"/>
    <sheet name="Aplicacion mensual" sheetId="2" r:id="rId2"/>
  </sheets>
  <definedNames>
    <definedName name="_xlnm.Print_Area" localSheetId="0">'% Fijo retencion'!$A$1:$H$58</definedName>
  </definedNames>
  <calcPr fullCalcOnLoad="1"/>
</workbook>
</file>

<file path=xl/comments1.xml><?xml version="1.0" encoding="utf-8"?>
<comments xmlns="http://schemas.openxmlformats.org/spreadsheetml/2006/main">
  <authors>
    <author>Gateway</author>
    <author>scastillo</author>
    <author>demo Diego Sanchez</author>
  </authors>
  <commentList>
    <comment ref="C34" authorId="0">
      <text>
        <r>
          <rPr>
            <b/>
            <sz val="9"/>
            <rFont val="Tahoma"/>
            <family val="2"/>
          </rPr>
          <t xml:space="preserve">25% del subtotal 4 Limitadas a 240 uvt, Art.206 Numeral 10. El cálculo de esta renta exenta se efectuará una vez se detraiga del valor total de los pagos laborales recibidos por el trabajador, </t>
        </r>
        <r>
          <rPr>
            <b/>
            <sz val="9"/>
            <color indexed="10"/>
            <rFont val="Tahoma"/>
            <family val="2"/>
          </rPr>
          <t xml:space="preserve">los ingresos no constitutivos de renta, las deducciones y las demás rentas exentas </t>
        </r>
        <r>
          <rPr>
            <b/>
            <sz val="9"/>
            <rFont val="Tahoma"/>
            <family val="2"/>
          </rPr>
          <t xml:space="preserve">diferentes a la establecida en el presente numeral. </t>
        </r>
      </text>
    </comment>
    <comment ref="C20" authorId="1">
      <text>
        <r>
          <rPr>
            <sz val="12"/>
            <rFont val="Arial"/>
            <family val="2"/>
          </rPr>
          <t>Sumatoria de los intereses del certificado de la entidad financiera dividio entre el número de meses. No puede exceder 100 UVT ($3.16.000 Año 2018)</t>
        </r>
      </text>
    </comment>
    <comment ref="C21" authorId="0">
      <text>
        <r>
          <rPr>
            <sz val="10"/>
            <rFont val="Arial"/>
            <family val="2"/>
          </rPr>
          <t>Los hijos del contribuyente que tengan hasta 18 años de edad y dependan económicamente del contribuyente.
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Los hijos del contribuyente mayores de 23 años que se encuentren en situación de dependencia originada en factores físicos o psicológicos que sean certificados por Medicina Legal.
El cónyuge o compañero permanente del contribuyente que se encuentre en situación de dependencia sea por ausencia de ingresos o ingresos en el año menores a doscientos sesenta (260) UVT, $8.620.560 certificada por contador público, o por dependencia originada en factores físicos o psicológicos que sean certificados por Medicina Legal, y,
Los padres y los hermanos del contribuyente que se encuentren en situación de dependencia, sea por ausencia de ingresos o ingresos en el año menores a doscientas sesenta (260) UVT,$8.620.560 certificada por contador público, o por dependencia originada en factores físicos o psicológicos que sean certificados por Medicina Legal.</t>
        </r>
      </text>
    </comment>
    <comment ref="C22" authorId="2">
      <text>
        <r>
          <rPr>
            <b/>
            <sz val="12"/>
            <rFont val="Arial"/>
            <family val="2"/>
          </rPr>
          <t>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t>
        </r>
      </text>
    </comment>
    <comment ref="C19" authorId="2">
      <text>
        <r>
          <rPr>
            <b/>
            <sz val="9"/>
            <rFont val="Calibri"/>
            <family val="2"/>
          </rPr>
          <t>Decreto 099 de 2012 Art. 2 par. 2 Cuando se trate del Procedimiento de Retención Número dos, el valor que sea procedente disminuir mensualmente, determinado en la forma señalada en el presente artículo, (DEPURACION DE LA BASE DEL CALCULO DE RETENCiÓN.) se tendrá en cuenta tanto para calcular el porcentaje fijo de retención semestral, como para determinar la base sometida a retención.</t>
        </r>
      </text>
    </comment>
  </commentList>
</comments>
</file>

<file path=xl/comments2.xml><?xml version="1.0" encoding="utf-8"?>
<comments xmlns="http://schemas.openxmlformats.org/spreadsheetml/2006/main">
  <authors>
    <author>scastillo</author>
    <author>Gateway</author>
    <author>demo Diego Sanchez</author>
  </authors>
  <commentList>
    <comment ref="B20" authorId="0">
      <text>
        <r>
          <rPr>
            <sz val="12"/>
            <rFont val="Arial"/>
            <family val="2"/>
          </rPr>
          <t xml:space="preserve">Sumatoria de los intereses del certificado de la entidad financiera dividio entre el número de meses. No puede exceder 100 UVT.
</t>
        </r>
      </text>
    </comment>
    <comment ref="B21" authorId="1">
      <text>
        <r>
          <rPr>
            <sz val="10"/>
            <rFont val="Arial"/>
            <family val="2"/>
          </rPr>
          <t>Los hijos del contribuyente que tengan hasta 18 años de edad y dependan económicamente del contribuyente.
Los hijos del contribuyente con edad entre 18 y 23 años, cuando el padre o madre contribuyente persona natural se encuentre financiando su educación en instituciones formales de educación superior certificadas por el ICFES o la autoridad oficial correspondiente; o en los programas técnicos de educación no formal debidamente acreditados por la autoridad competente.
Los hijos del contribuyente mayores de 23 años que se encuentren en situación de dependencia originada en factores físicos o psicológicos que sean certificados por Medicina Legal.
El cónyuge o compañero permanente del contribuyente que se encuentre en situación de dependencia sea por ausencia de ingresos o ingresos en el año menores a doscientos sesenta (260) UVT,  certificada por contador público, o por dependencia originada en factores físicos o psicológicos que sean certificados por Medicina Legal, y,
Los padres y los hermanos del contribuyente que se encuentren en situación de dependencia, sea por ausencia de ingresos o ingresos en el año menores a doscientas sesenta (260) UVT, ) certificada por contador público, o por dependencia originada en factores físicos o psicológicos que sean certificados por Medicina Legal.</t>
        </r>
      </text>
    </comment>
    <comment ref="B22" authorId="2">
      <text>
        <r>
          <rPr>
            <b/>
            <sz val="12"/>
            <rFont val="Arial"/>
            <family val="2"/>
          </rPr>
          <t>a. Los pagos efectuados por contratos de prestación de servicios a empresas de medicina prepagada vigiladas por la Superintendencia Nacional de Salud, que impliquen protección al trabajador, su cónyuge, sus hijos y/o dependientes.
b. Los pagos efectuados por seguros de salud, expedidos por compañías de seguros vigiladas por la Superintendencia Financiera de Colombia, con la misma limitación del literal anterior.</t>
        </r>
      </text>
    </comment>
    <comment ref="B31" authorId="1">
      <text>
        <r>
          <rPr>
            <b/>
            <sz val="9"/>
            <rFont val="Tahoma"/>
            <family val="2"/>
          </rPr>
          <t xml:space="preserve">25% del subtotal 4 Limitadas a240 uvt, Art. 206 Numeral 10. El cálculo de esta renta exenta se efectuará una vez se detraiga del valor total de los pagos laborales recibidos por el trabajador, </t>
        </r>
        <r>
          <rPr>
            <b/>
            <sz val="9"/>
            <color indexed="10"/>
            <rFont val="Tahoma"/>
            <family val="2"/>
          </rPr>
          <t xml:space="preserve">los ingresos no constitutivos de renta, las deducciones y las demás rentas exentas </t>
        </r>
        <r>
          <rPr>
            <b/>
            <sz val="9"/>
            <rFont val="Tahoma"/>
            <family val="2"/>
          </rPr>
          <t>diferentes a la establecida en el presente numeral.</t>
        </r>
      </text>
    </comment>
  </commentList>
</comments>
</file>

<file path=xl/sharedStrings.xml><?xml version="1.0" encoding="utf-8"?>
<sst xmlns="http://schemas.openxmlformats.org/spreadsheetml/2006/main" count="86" uniqueCount="76">
  <si>
    <t>Subtotal 1</t>
  </si>
  <si>
    <t>Subtotal 2</t>
  </si>
  <si>
    <t>Subtotal 3</t>
  </si>
  <si>
    <t>RENTAS EXENTAS</t>
  </si>
  <si>
    <t>Total Rentas Exentas</t>
  </si>
  <si>
    <t>Subtotal 4</t>
  </si>
  <si>
    <t>Subtotal 5</t>
  </si>
  <si>
    <t>DEDUCCIONES</t>
  </si>
  <si>
    <t>Total Deduciones</t>
  </si>
  <si>
    <t>Subtotal 6</t>
  </si>
  <si>
    <t>Ingreso Laboral Mensual Base para Retención en la Fuente</t>
  </si>
  <si>
    <t xml:space="preserve">Ingreso laboral gravado en UVT </t>
  </si>
  <si>
    <t>Tarifa Marginal</t>
  </si>
  <si>
    <t>Impuesto</t>
  </si>
  <si>
    <t>Hasta</t>
  </si>
  <si>
    <t>En adelante</t>
  </si>
  <si>
    <t>Ingreso laboral gravado en uvt</t>
  </si>
  <si>
    <t>xxxxxxxxxxxxxxxxxxxx</t>
  </si>
  <si>
    <t>NIT xxxxxxxxxxxxxxxxxxxx</t>
  </si>
  <si>
    <t>Comisiones</t>
  </si>
  <si>
    <t>Pagos que constituyan o no salario</t>
  </si>
  <si>
    <t>Empleado: XXXXXXXXXXXXXXXXXXXXXXXXXXXXXXXXXXX</t>
  </si>
  <si>
    <t>b. Aportes Voluntarios Empleador Fondo de Pensiones (Art 126 -1 E.T.)</t>
  </si>
  <si>
    <t>El Subtotal 5 se divide por 13 (O el numero de meses de vinculacion, en este caso cambiar formula por los meses que correspondan)</t>
  </si>
  <si>
    <t xml:space="preserve">MES: </t>
  </si>
  <si>
    <t>Fuente: www.accounter.co</t>
  </si>
  <si>
    <t>1. Pagos Recibidos por alimentación (Art 387-1 E.T.)</t>
  </si>
  <si>
    <t>RETENCIÓN EN LA FUENTE SALARIOS</t>
  </si>
  <si>
    <t>Retención por aplicar</t>
  </si>
  <si>
    <t>Salario. (Excluir Cesantías e intereses de cesantias). Ver Concepto 38923 de 2013)</t>
  </si>
  <si>
    <t>Porcentaje Fijo de Retencion a aplicar 6 meses siguientes. (Jul - Dic 2016)</t>
  </si>
  <si>
    <t>2. Aportes obligatorios a salud. Promedio año anterior</t>
  </si>
  <si>
    <t xml:space="preserve"> Aportes Voluntarios Empleador Fondo de Pensiones (Art 126 -1 E.T.)</t>
  </si>
  <si>
    <r>
      <t xml:space="preserve">Aportes a cuentas AFC (Art 126 - 4 E.T.) </t>
    </r>
    <r>
      <rPr>
        <b/>
        <i/>
        <sz val="10"/>
        <color indexed="17"/>
        <rFont val="Arial"/>
        <family val="2"/>
      </rPr>
      <t>La Sumatoria de los beneficios b y c, no pueden exceder del 30% del ingreso laboral o tributario del año y hasta un maximo de 3.800 UVT por año.  Art. 126-1 E.T.</t>
    </r>
  </si>
  <si>
    <t>Gastos de Entierro del Trabajador</t>
  </si>
  <si>
    <t>Gastos de Representación de algunos funcionarios oficiales</t>
  </si>
  <si>
    <t>Exenciones para miembros de las fuerzas armadas</t>
  </si>
  <si>
    <t>Calculo limite 40% sobre los ingresos no constitutivos de renta</t>
  </si>
  <si>
    <t>Total deducciones y rentas exentas</t>
  </si>
  <si>
    <t>Subtotal 5 Ajustado</t>
  </si>
  <si>
    <t xml:space="preserve">RETENCION EN LA FUENTE </t>
  </si>
  <si>
    <t>RETENCIÓN SALARIOS</t>
  </si>
  <si>
    <t>Ingresos laborales</t>
  </si>
  <si>
    <t>INGRESOS NO CONSTITUTIVOS DE RENTA</t>
  </si>
  <si>
    <t>2. Aportes obligatorios a salud. (Art. 56 Estatuto Tributario)</t>
  </si>
  <si>
    <t>Total Ingresos no constitutivos</t>
  </si>
  <si>
    <t>3. Alimentacion Art. 387-1 del E.T.</t>
  </si>
  <si>
    <t>Cifra control 40% Deduciones y rentas exentas Maximo</t>
  </si>
  <si>
    <t>Total deduciones y rentas exentas</t>
  </si>
  <si>
    <t xml:space="preserve">c. Aportes a cuentas AFC (Art 126 - 4 E.T.) </t>
  </si>
  <si>
    <t>Porcentaje fijo retención</t>
  </si>
  <si>
    <t>Retencion en la fuente mensual</t>
  </si>
  <si>
    <t>UVT 2018</t>
  </si>
  <si>
    <r>
      <t xml:space="preserve">1. Pago intereses de vivienda o Costo Financiero Leasing Habitacional. </t>
    </r>
    <r>
      <rPr>
        <b/>
        <i/>
        <sz val="10"/>
        <color indexed="17"/>
        <rFont val="Arial"/>
        <family val="2"/>
      </rPr>
      <t>Limite maximo 100 UVT x 12; Dcto 099 de 2013. $39.787.200 Efectuados en el año gravable inmediatamente anterior Concepto 38923 25 Junio de 2013</t>
    </r>
  </si>
  <si>
    <t>Renta de Trabajo Exenta (25%) Maximo 2.880 Uvt $95.489.280</t>
  </si>
  <si>
    <t>UVT 2019</t>
  </si>
  <si>
    <t>3. Aportes a fondos de pensiones y fondo solidaridad pensional</t>
  </si>
  <si>
    <t>(Ingreso laboral gravado expresado en UVT menos 87 UVT)*19%</t>
  </si>
  <si>
    <t>(Ingreso laboral gravado expresado en UVT menos 145 UVT)*28% más 11 UVT</t>
  </si>
  <si>
    <t>(Ingreso laboral gravado expresado en UVT menos 335 UVT)* 33% más 64 UVT</t>
  </si>
  <si>
    <t>(Ingreso laboral gravado expresado en UVT menos 640 UVT)*35% más 165 UVT</t>
  </si>
  <si>
    <t>(Ingreso laboral gravado expresado en UVT menos 945 UVT)*37% más 272 UVT</t>
  </si>
  <si>
    <t>(Ingreso laboral gravado expresado en UVT menos 2300 UVT)*39% más 773 UVT</t>
  </si>
  <si>
    <t>4. Aportes voluntarios a Fondo de pensiones obligatorias.</t>
  </si>
  <si>
    <r>
      <t xml:space="preserve">2. Deducción por dependientes (Ver Art. 387 E.T.) </t>
    </r>
    <r>
      <rPr>
        <b/>
        <i/>
        <sz val="10"/>
        <color indexed="17"/>
        <rFont val="Arial"/>
        <family val="2"/>
      </rPr>
      <t>No puede exceder del 10% del ingreso bruto del trabajador y maximo 32 UVT mensuales. (Anual $12.732.000 año 2018)</t>
    </r>
  </si>
  <si>
    <r>
      <t xml:space="preserve">3. Pagos Por Salud medicina prepagada. </t>
    </r>
    <r>
      <rPr>
        <b/>
        <i/>
        <sz val="10"/>
        <color indexed="17"/>
        <rFont val="Arial"/>
        <family val="2"/>
      </rPr>
      <t>No puede Exceder 16 Uvt Mensuales. (Anual $6.366.000 año 2018)</t>
    </r>
  </si>
  <si>
    <t>EMPRESA ABC SAS</t>
  </si>
  <si>
    <t>Indemnizaciones por enfermedad, maternidad o accidente de trabajo</t>
  </si>
  <si>
    <t>Totalidad de ingresos renta de trabajo</t>
  </si>
  <si>
    <t>MES XX 2019</t>
  </si>
  <si>
    <t>1. Aportes obligatorios a Pension y fondo de solidaridad. (Art. 55 Estatuto Tributario)</t>
  </si>
  <si>
    <t>PROCEDIMIENTO 2 Primer semestre 2019</t>
  </si>
  <si>
    <t>Retención Salarios. (Pagos comprendidos de Diciembre de 2017 a Noviembre de 2018).</t>
  </si>
  <si>
    <t>DEDUCCIONES. Pagos comprendidos de Diciembre de 2017 a Noviembre de 2018).).</t>
  </si>
  <si>
    <t>(-) INGRESOS QUE NO CONSTITUYEN INGRESO PARA EL TRABAJADOR Pagos comprendidos de Diciembre de 2017 a Noviembre de 2018).</t>
  </si>
  <si>
    <t>RENTAS EXENTAS (Pagos comprendidos de Diciembre de 2017 a Noviembre de 2018).</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</si>
</sst>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quot;$&quot;\ * #,##0_ ;_ &quot;$&quot;\ * \-#,##0_ ;_ &quot;$&quot;\ * &quot;-&quot;??_ ;_ @_ "/>
    <numFmt numFmtId="187" formatCode="_ * #,##0_ ;_ * \-#,##0_ ;_ * &quot;-&quot;??_ ;_ @_ "/>
    <numFmt numFmtId="188" formatCode="&quot;$&quot;\ #,##0;[Red]&quot;$&quot;\ \-#,##0"/>
    <numFmt numFmtId="189" formatCode="_(* #,##0_);_(* \(#,##0\);_(* &quot;-&quot;??_);_(@_)"/>
    <numFmt numFmtId="190" formatCode="_(* #,##0.0_);_(* \(#,##0.0\);_(* &quot;-&quot;??_);_(@_)"/>
    <numFmt numFmtId="191" formatCode="_(* #,##0.00_);_(* \(#,##0.00\);_(* &quot;-&quot;_);_(@_)"/>
    <numFmt numFmtId="192" formatCode="_(* #,##0.0_);_(* \(#,##0.0\);_(* &quot;-&quot;_);_(@_)"/>
    <numFmt numFmtId="193" formatCode="_ &quot;$&quot;\ * #,##0.0_ ;_ &quot;$&quot;\ * \-#,##0.0_ ;_ &quot;$&quot;\ * &quot;-&quot;??_ ;_ @_ "/>
    <numFmt numFmtId="194" formatCode="_ &quot;$&quot;\ * #,##0.00_ ;_ &quot;$&quot;\ * \-#,##0.00_ ;_ &quot;$&quot;\ * &quot;-&quot;??_ ;_ @_ "/>
    <numFmt numFmtId="195" formatCode="0.000%"/>
    <numFmt numFmtId="196" formatCode="0.0%"/>
  </numFmts>
  <fonts count="60">
    <font>
      <sz val="11"/>
      <color theme="1"/>
      <name val="Calibri"/>
      <family val="0"/>
    </font>
    <font>
      <sz val="11"/>
      <color indexed="8"/>
      <name val="Calibri"/>
      <family val="0"/>
    </font>
    <font>
      <sz val="10"/>
      <name val="Arial"/>
      <family val="0"/>
    </font>
    <font>
      <b/>
      <sz val="10"/>
      <name val="Arial"/>
      <family val="2"/>
    </font>
    <font>
      <b/>
      <i/>
      <sz val="10"/>
      <name val="Arial"/>
      <family val="2"/>
    </font>
    <font>
      <b/>
      <sz val="9"/>
      <name val="Tahoma"/>
      <family val="2"/>
    </font>
    <font>
      <sz val="8"/>
      <name val="Calibri"/>
      <family val="2"/>
    </font>
    <font>
      <b/>
      <i/>
      <sz val="10"/>
      <color indexed="17"/>
      <name val="Arial"/>
      <family val="2"/>
    </font>
    <font>
      <b/>
      <sz val="9"/>
      <color indexed="10"/>
      <name val="Tahoma"/>
      <family val="2"/>
    </font>
    <font>
      <b/>
      <sz val="12"/>
      <name val="Arial"/>
      <family val="2"/>
    </font>
    <font>
      <sz val="12"/>
      <name val="Arial"/>
      <family val="2"/>
    </font>
    <font>
      <b/>
      <sz val="9"/>
      <name val="Arial"/>
      <family val="2"/>
    </font>
    <font>
      <b/>
      <sz val="9"/>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0"/>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i/>
      <sz val="10"/>
      <color indexed="8"/>
      <name val="Arial"/>
      <family val="2"/>
    </font>
    <font>
      <b/>
      <i/>
      <sz val="8"/>
      <color indexed="8"/>
      <name val="Arial"/>
      <family val="2"/>
    </font>
    <font>
      <b/>
      <sz val="10"/>
      <color indexed="9"/>
      <name val="Arial"/>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0"/>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0"/>
    </font>
    <font>
      <b/>
      <i/>
      <sz val="10"/>
      <color rgb="FF000000"/>
      <name val="Arial"/>
      <family val="2"/>
    </font>
    <font>
      <b/>
      <i/>
      <sz val="8"/>
      <color rgb="FF000000"/>
      <name val="Arial"/>
      <family val="2"/>
    </font>
    <font>
      <b/>
      <sz val="10"/>
      <color theme="0"/>
      <name val="Arial"/>
      <family val="2"/>
    </font>
    <font>
      <b/>
      <sz val="12"/>
      <color theme="1"/>
      <name val="Calibri"/>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F1DE"/>
        <bgColor indexed="64"/>
      </pattern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patternFill patternType="solid">
        <fgColor rgb="FFFFFF00"/>
        <bgColor indexed="64"/>
      </pattern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gradientFill degree="90">
        <stop position="0">
          <color theme="6" tint="0.8000100255012512"/>
        </stop>
        <stop position="1">
          <color theme="6" tint="-0.2509700059890747"/>
        </stop>
      </gradientFill>
    </fill>
    <fill>
      <patternFill patternType="solid">
        <fgColor rgb="FF303C1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92">
    <xf numFmtId="0" fontId="0" fillId="0" borderId="0" xfId="0" applyFont="1" applyAlignment="1">
      <alignment/>
    </xf>
    <xf numFmtId="0" fontId="0" fillId="33" borderId="0" xfId="0" applyFill="1" applyAlignment="1">
      <alignment/>
    </xf>
    <xf numFmtId="186" fontId="2" fillId="33" borderId="0" xfId="51" applyNumberFormat="1" applyFont="1" applyFill="1" applyAlignment="1">
      <alignment/>
    </xf>
    <xf numFmtId="187" fontId="0" fillId="33" borderId="0" xfId="49" applyNumberFormat="1" applyFont="1" applyFill="1" applyAlignment="1">
      <alignment/>
    </xf>
    <xf numFmtId="186" fontId="2" fillId="33" borderId="0" xfId="51" applyNumberFormat="1" applyFont="1" applyFill="1" applyBorder="1" applyAlignment="1">
      <alignment vertical="center"/>
    </xf>
    <xf numFmtId="0" fontId="3" fillId="33" borderId="0" xfId="55" applyFont="1" applyFill="1" applyBorder="1" applyAlignment="1">
      <alignment vertical="center"/>
      <protection/>
    </xf>
    <xf numFmtId="0" fontId="3" fillId="33" borderId="0" xfId="55" applyFont="1" applyFill="1" applyAlignment="1">
      <alignment vertical="center"/>
      <protection/>
    </xf>
    <xf numFmtId="186" fontId="3" fillId="33" borderId="0" xfId="51" applyNumberFormat="1" applyFont="1" applyFill="1" applyBorder="1" applyAlignment="1">
      <alignment vertical="center"/>
    </xf>
    <xf numFmtId="0" fontId="3" fillId="4" borderId="10" xfId="0" applyFont="1" applyFill="1" applyBorder="1" applyAlignment="1">
      <alignment/>
    </xf>
    <xf numFmtId="186" fontId="2" fillId="4" borderId="11" xfId="51" applyNumberFormat="1" applyFont="1" applyFill="1" applyBorder="1" applyAlignment="1">
      <alignment/>
    </xf>
    <xf numFmtId="0" fontId="3" fillId="4" borderId="12" xfId="0" applyFont="1" applyFill="1" applyBorder="1" applyAlignment="1">
      <alignment/>
    </xf>
    <xf numFmtId="186" fontId="2" fillId="4" borderId="13" xfId="51" applyNumberFormat="1" applyFont="1" applyFill="1" applyBorder="1" applyAlignment="1">
      <alignment/>
    </xf>
    <xf numFmtId="0" fontId="2" fillId="33" borderId="0" xfId="55" applyFont="1" applyFill="1" applyBorder="1" applyAlignment="1">
      <alignment vertical="center" wrapText="1"/>
      <protection/>
    </xf>
    <xf numFmtId="169" fontId="0" fillId="33" borderId="0" xfId="50" applyFont="1" applyFill="1" applyAlignment="1">
      <alignment/>
    </xf>
    <xf numFmtId="169" fontId="3" fillId="33" borderId="0" xfId="50" applyFont="1" applyFill="1" applyAlignment="1">
      <alignment vertical="center"/>
    </xf>
    <xf numFmtId="169" fontId="0" fillId="33" borderId="0" xfId="50" applyFont="1" applyFill="1" applyAlignment="1">
      <alignment/>
    </xf>
    <xf numFmtId="0" fontId="0" fillId="33" borderId="0" xfId="0" applyFill="1" applyBorder="1" applyAlignment="1">
      <alignment/>
    </xf>
    <xf numFmtId="3" fontId="3" fillId="33" borderId="0" xfId="55" applyNumberFormat="1" applyFont="1" applyFill="1" applyBorder="1" applyAlignment="1">
      <alignment vertical="center"/>
      <protection/>
    </xf>
    <xf numFmtId="186" fontId="2" fillId="33" borderId="0" xfId="51" applyNumberFormat="1" applyFont="1" applyFill="1" applyBorder="1" applyAlignment="1">
      <alignment/>
    </xf>
    <xf numFmtId="187" fontId="44" fillId="33" borderId="0" xfId="46" applyNumberFormat="1" applyFill="1" applyAlignment="1">
      <alignment/>
    </xf>
    <xf numFmtId="186" fontId="0" fillId="33" borderId="0" xfId="0" applyNumberFormat="1" applyFill="1" applyAlignment="1">
      <alignment/>
    </xf>
    <xf numFmtId="0" fontId="3" fillId="33" borderId="0" xfId="55" applyFont="1" applyFill="1" applyBorder="1" applyAlignment="1">
      <alignment horizontal="left" vertical="center"/>
      <protection/>
    </xf>
    <xf numFmtId="186" fontId="2" fillId="33" borderId="0" xfId="51" applyNumberFormat="1" applyFont="1" applyFill="1" applyAlignment="1">
      <alignment horizontal="left"/>
    </xf>
    <xf numFmtId="3" fontId="3" fillId="33" borderId="0" xfId="55" applyNumberFormat="1" applyFont="1" applyFill="1" applyBorder="1" applyAlignment="1">
      <alignment horizontal="left" vertical="center"/>
      <protection/>
    </xf>
    <xf numFmtId="186" fontId="3" fillId="33" borderId="0" xfId="51" applyNumberFormat="1" applyFont="1" applyFill="1" applyBorder="1" applyAlignment="1">
      <alignment horizontal="center" vertical="center"/>
    </xf>
    <xf numFmtId="169" fontId="0" fillId="33" borderId="0" xfId="50" applyFont="1" applyFill="1" applyAlignment="1">
      <alignment/>
    </xf>
    <xf numFmtId="0" fontId="2" fillId="33" borderId="0" xfId="55" applyFont="1" applyFill="1" applyBorder="1" applyAlignment="1">
      <alignment horizontal="left" vertical="center" wrapText="1"/>
      <protection/>
    </xf>
    <xf numFmtId="187" fontId="54" fillId="34" borderId="14" xfId="0" applyNumberFormat="1" applyFont="1" applyFill="1" applyBorder="1" applyAlignment="1">
      <alignment horizontal="center"/>
    </xf>
    <xf numFmtId="9" fontId="55" fillId="34" borderId="15" xfId="0" applyNumberFormat="1" applyFont="1" applyFill="1" applyBorder="1" applyAlignment="1">
      <alignment horizontal="center" vertical="top" wrapText="1"/>
    </xf>
    <xf numFmtId="0" fontId="4" fillId="34" borderId="16" xfId="0" applyFont="1" applyFill="1" applyBorder="1" applyAlignment="1">
      <alignment horizontal="center" vertical="top" wrapText="1"/>
    </xf>
    <xf numFmtId="9" fontId="4" fillId="34" borderId="17" xfId="0" applyNumberFormat="1" applyFont="1" applyFill="1" applyBorder="1" applyAlignment="1">
      <alignment horizontal="center" vertical="top" wrapText="1"/>
    </xf>
    <xf numFmtId="0" fontId="4" fillId="34" borderId="18" xfId="0" applyFont="1" applyFill="1" applyBorder="1" applyAlignment="1">
      <alignment horizontal="center" vertical="top" wrapText="1"/>
    </xf>
    <xf numFmtId="0" fontId="4" fillId="34" borderId="19" xfId="0" applyFont="1" applyFill="1" applyBorder="1" applyAlignment="1">
      <alignment horizontal="center" vertical="top" wrapText="1"/>
    </xf>
    <xf numFmtId="9" fontId="55" fillId="34" borderId="20" xfId="0" applyNumberFormat="1" applyFont="1" applyFill="1" applyBorder="1" applyAlignment="1">
      <alignment horizontal="center" vertical="top" wrapText="1"/>
    </xf>
    <xf numFmtId="187" fontId="54" fillId="34" borderId="21" xfId="0" applyNumberFormat="1" applyFont="1" applyFill="1" applyBorder="1" applyAlignment="1">
      <alignment horizontal="center"/>
    </xf>
    <xf numFmtId="187" fontId="54" fillId="34" borderId="22" xfId="0" applyNumberFormat="1" applyFont="1" applyFill="1" applyBorder="1" applyAlignment="1">
      <alignment horizontal="center"/>
    </xf>
    <xf numFmtId="187" fontId="2" fillId="33" borderId="0" xfId="49" applyNumberFormat="1" applyFont="1" applyFill="1" applyBorder="1" applyAlignment="1">
      <alignment vertical="center"/>
    </xf>
    <xf numFmtId="169" fontId="0" fillId="33" borderId="0" xfId="50" applyFont="1" applyFill="1" applyBorder="1" applyAlignment="1">
      <alignment/>
    </xf>
    <xf numFmtId="169" fontId="2" fillId="33" borderId="0" xfId="50" applyFont="1" applyFill="1" applyBorder="1" applyAlignment="1">
      <alignment vertical="center"/>
    </xf>
    <xf numFmtId="169" fontId="3" fillId="33" borderId="0" xfId="50" applyFont="1" applyFill="1" applyBorder="1" applyAlignment="1">
      <alignment vertical="center"/>
    </xf>
    <xf numFmtId="0" fontId="0" fillId="33" borderId="0" xfId="0" applyFill="1" applyBorder="1" applyAlignment="1">
      <alignment horizontal="left"/>
    </xf>
    <xf numFmtId="186" fontId="3" fillId="33" borderId="0" xfId="51" applyNumberFormat="1" applyFont="1" applyFill="1" applyBorder="1" applyAlignment="1">
      <alignment horizontal="left" vertical="center"/>
    </xf>
    <xf numFmtId="0" fontId="0" fillId="33" borderId="0" xfId="50" applyNumberFormat="1" applyFont="1" applyFill="1" applyBorder="1" applyAlignment="1">
      <alignment vertical="center" wrapText="1"/>
    </xf>
    <xf numFmtId="0" fontId="11" fillId="33" borderId="0" xfId="55" applyFont="1" applyFill="1" applyBorder="1" applyAlignment="1">
      <alignment vertical="center"/>
      <protection/>
    </xf>
    <xf numFmtId="186" fontId="13" fillId="33" borderId="0" xfId="51" applyNumberFormat="1" applyFont="1" applyFill="1" applyAlignment="1">
      <alignment/>
    </xf>
    <xf numFmtId="0" fontId="2" fillId="4" borderId="23" xfId="55" applyFont="1" applyFill="1" applyBorder="1" applyAlignment="1">
      <alignment vertical="center" wrapText="1"/>
      <protection/>
    </xf>
    <xf numFmtId="0" fontId="2" fillId="4" borderId="24" xfId="55" applyFont="1" applyFill="1" applyBorder="1" applyAlignment="1">
      <alignment vertical="center" wrapText="1"/>
      <protection/>
    </xf>
    <xf numFmtId="0" fontId="2" fillId="4" borderId="25" xfId="55" applyFont="1" applyFill="1" applyBorder="1" applyAlignment="1">
      <alignment vertical="center" wrapText="1"/>
      <protection/>
    </xf>
    <xf numFmtId="0" fontId="2" fillId="4" borderId="18" xfId="55" applyFont="1" applyFill="1" applyBorder="1" applyAlignment="1">
      <alignment horizontal="left" vertical="center"/>
      <protection/>
    </xf>
    <xf numFmtId="0" fontId="2" fillId="4" borderId="15" xfId="55" applyFont="1" applyFill="1" applyBorder="1" applyAlignment="1">
      <alignment horizontal="left" vertical="center"/>
      <protection/>
    </xf>
    <xf numFmtId="0" fontId="3" fillId="4" borderId="19" xfId="55" applyFont="1" applyFill="1" applyBorder="1" applyAlignment="1">
      <alignment horizontal="left" vertical="center"/>
      <protection/>
    </xf>
    <xf numFmtId="0" fontId="3" fillId="4" borderId="20" xfId="55" applyFont="1" applyFill="1" applyBorder="1" applyAlignment="1">
      <alignment horizontal="left" vertical="center"/>
      <protection/>
    </xf>
    <xf numFmtId="0" fontId="2" fillId="4" borderId="18" xfId="55" applyFont="1" applyFill="1" applyBorder="1" applyAlignment="1">
      <alignment horizontal="left" vertical="center" wrapText="1"/>
      <protection/>
    </xf>
    <xf numFmtId="0" fontId="2" fillId="4" borderId="15" xfId="55" applyFont="1" applyFill="1" applyBorder="1" applyAlignment="1">
      <alignment horizontal="left" vertical="center" wrapText="1"/>
      <protection/>
    </xf>
    <xf numFmtId="0" fontId="3" fillId="4" borderId="18" xfId="55" applyFont="1" applyFill="1" applyBorder="1" applyAlignment="1">
      <alignment horizontal="left" vertical="center"/>
      <protection/>
    </xf>
    <xf numFmtId="0" fontId="3" fillId="4" borderId="15" xfId="55" applyFont="1" applyFill="1" applyBorder="1" applyAlignment="1">
      <alignment horizontal="left" vertical="center"/>
      <protection/>
    </xf>
    <xf numFmtId="0" fontId="3" fillId="4" borderId="26" xfId="55" applyFont="1" applyFill="1" applyBorder="1" applyAlignment="1">
      <alignment horizontal="left" vertical="center"/>
      <protection/>
    </xf>
    <xf numFmtId="0" fontId="3" fillId="4" borderId="27" xfId="55" applyFont="1" applyFill="1" applyBorder="1" applyAlignment="1">
      <alignment horizontal="left" vertical="center"/>
      <protection/>
    </xf>
    <xf numFmtId="0" fontId="2" fillId="4" borderId="16" xfId="55" applyFont="1" applyFill="1" applyBorder="1" applyAlignment="1">
      <alignment horizontal="left" vertical="center"/>
      <protection/>
    </xf>
    <xf numFmtId="0" fontId="2" fillId="4" borderId="17" xfId="55" applyFont="1" applyFill="1" applyBorder="1" applyAlignment="1">
      <alignment horizontal="left" vertical="center"/>
      <protection/>
    </xf>
    <xf numFmtId="0" fontId="2" fillId="4" borderId="26" xfId="55" applyFont="1" applyFill="1" applyBorder="1" applyAlignment="1">
      <alignment horizontal="left" vertical="center" wrapText="1"/>
      <protection/>
    </xf>
    <xf numFmtId="0" fontId="2" fillId="4" borderId="27" xfId="55" applyFont="1" applyFill="1" applyBorder="1" applyAlignment="1">
      <alignment horizontal="left" vertical="center" wrapText="1"/>
      <protection/>
    </xf>
    <xf numFmtId="0" fontId="3" fillId="4" borderId="28" xfId="55" applyFont="1" applyFill="1" applyBorder="1" applyAlignment="1">
      <alignment horizontal="left" vertical="center"/>
      <protection/>
    </xf>
    <xf numFmtId="0" fontId="3" fillId="4" borderId="29" xfId="55" applyFont="1" applyFill="1" applyBorder="1" applyAlignment="1">
      <alignment horizontal="left" vertical="center"/>
      <protection/>
    </xf>
    <xf numFmtId="0" fontId="2" fillId="4" borderId="16" xfId="55" applyFont="1" applyFill="1" applyBorder="1" applyAlignment="1">
      <alignment horizontal="left" vertical="center" wrapText="1"/>
      <protection/>
    </xf>
    <xf numFmtId="0" fontId="2" fillId="4" borderId="17" xfId="55" applyFont="1" applyFill="1" applyBorder="1" applyAlignment="1">
      <alignment horizontal="left" vertical="center" wrapText="1"/>
      <protection/>
    </xf>
    <xf numFmtId="0" fontId="2" fillId="4" borderId="26" xfId="55" applyFont="1" applyFill="1" applyBorder="1" applyAlignment="1">
      <alignment horizontal="left" vertical="center"/>
      <protection/>
    </xf>
    <xf numFmtId="0" fontId="2" fillId="4" borderId="27" xfId="55" applyFont="1" applyFill="1" applyBorder="1" applyAlignment="1">
      <alignment horizontal="left" vertical="center"/>
      <protection/>
    </xf>
    <xf numFmtId="0" fontId="0" fillId="33" borderId="0" xfId="0" applyFill="1" applyAlignment="1">
      <alignment horizontal="left"/>
    </xf>
    <xf numFmtId="0" fontId="3" fillId="33" borderId="0" xfId="0" applyFont="1" applyFill="1" applyBorder="1" applyAlignment="1">
      <alignment horizontal="center"/>
    </xf>
    <xf numFmtId="186" fontId="2" fillId="4" borderId="15" xfId="51" applyNumberFormat="1" applyFont="1" applyFill="1" applyBorder="1" applyAlignment="1">
      <alignment horizontal="center" vertical="center"/>
    </xf>
    <xf numFmtId="186" fontId="2" fillId="4" borderId="30" xfId="51" applyNumberFormat="1" applyFont="1" applyFill="1" applyBorder="1" applyAlignment="1">
      <alignment horizontal="center" vertical="center"/>
    </xf>
    <xf numFmtId="186" fontId="2" fillId="4" borderId="27" xfId="51" applyNumberFormat="1" applyFont="1" applyFill="1" applyBorder="1" applyAlignment="1">
      <alignment horizontal="center" vertical="center"/>
    </xf>
    <xf numFmtId="186" fontId="2" fillId="4" borderId="31" xfId="51" applyNumberFormat="1" applyFont="1" applyFill="1" applyBorder="1" applyAlignment="1">
      <alignment horizontal="center" vertical="center"/>
    </xf>
    <xf numFmtId="186" fontId="3" fillId="4" borderId="29" xfId="51" applyNumberFormat="1" applyFont="1" applyFill="1" applyBorder="1" applyAlignment="1">
      <alignment horizontal="center" vertical="center"/>
    </xf>
    <xf numFmtId="186" fontId="3" fillId="4" borderId="32" xfId="51" applyNumberFormat="1" applyFont="1" applyFill="1" applyBorder="1" applyAlignment="1">
      <alignment horizontal="center" vertical="center"/>
    </xf>
    <xf numFmtId="0" fontId="11" fillId="35" borderId="33" xfId="55" applyFont="1" applyFill="1" applyBorder="1" applyAlignment="1">
      <alignment horizontal="center" vertical="center" wrapText="1"/>
      <protection/>
    </xf>
    <xf numFmtId="0" fontId="11" fillId="36" borderId="34" xfId="55" applyFont="1" applyFill="1" applyBorder="1" applyAlignment="1">
      <alignment horizontal="center" vertical="center" wrapText="1"/>
      <protection/>
    </xf>
    <xf numFmtId="0" fontId="11" fillId="37" borderId="35" xfId="55" applyFont="1" applyFill="1" applyBorder="1" applyAlignment="1">
      <alignment horizontal="center" vertical="center" wrapText="1"/>
      <protection/>
    </xf>
    <xf numFmtId="17" fontId="3" fillId="38" borderId="0" xfId="55" applyNumberFormat="1" applyFont="1" applyFill="1" applyBorder="1" applyAlignment="1">
      <alignment horizontal="center" vertical="center"/>
      <protection/>
    </xf>
    <xf numFmtId="17" fontId="3" fillId="33" borderId="0" xfId="55" applyNumberFormat="1" applyFont="1" applyFill="1" applyBorder="1" applyAlignment="1">
      <alignment horizontal="center" vertical="center"/>
      <protection/>
    </xf>
    <xf numFmtId="0" fontId="44" fillId="4" borderId="16" xfId="46" applyFill="1" applyBorder="1" applyAlignment="1">
      <alignment horizontal="left" vertical="center" wrapText="1"/>
    </xf>
    <xf numFmtId="0" fontId="44" fillId="4" borderId="17" xfId="46" applyFill="1" applyBorder="1" applyAlignment="1">
      <alignment horizontal="left" vertical="center" wrapText="1"/>
    </xf>
    <xf numFmtId="186" fontId="2" fillId="4" borderId="17" xfId="51" applyNumberFormat="1" applyFont="1" applyFill="1" applyBorder="1" applyAlignment="1">
      <alignment horizontal="center" vertical="center"/>
    </xf>
    <xf numFmtId="186" fontId="2" fillId="4" borderId="36" xfId="51" applyNumberFormat="1" applyFont="1" applyFill="1" applyBorder="1" applyAlignment="1">
      <alignment horizontal="center" vertical="center"/>
    </xf>
    <xf numFmtId="186" fontId="3" fillId="4" borderId="15" xfId="51" applyNumberFormat="1" applyFont="1" applyFill="1" applyBorder="1" applyAlignment="1">
      <alignment horizontal="center" vertical="center"/>
    </xf>
    <xf numFmtId="186" fontId="3" fillId="4" borderId="30" xfId="51" applyNumberFormat="1" applyFont="1" applyFill="1" applyBorder="1" applyAlignment="1">
      <alignment horizontal="center" vertical="center"/>
    </xf>
    <xf numFmtId="186" fontId="3" fillId="4" borderId="27" xfId="51" applyNumberFormat="1" applyFont="1" applyFill="1" applyBorder="1" applyAlignment="1">
      <alignment horizontal="center" vertical="center"/>
    </xf>
    <xf numFmtId="186" fontId="3" fillId="4" borderId="31" xfId="51" applyNumberFormat="1" applyFont="1" applyFill="1" applyBorder="1" applyAlignment="1">
      <alignment horizontal="center" vertical="center"/>
    </xf>
    <xf numFmtId="17" fontId="11" fillId="39" borderId="37" xfId="55" applyNumberFormat="1" applyFont="1" applyFill="1" applyBorder="1" applyAlignment="1">
      <alignment horizontal="center" vertical="center"/>
      <protection/>
    </xf>
    <xf numFmtId="17" fontId="11" fillId="40" borderId="0" xfId="55" applyNumberFormat="1" applyFont="1" applyFill="1" applyBorder="1" applyAlignment="1">
      <alignment horizontal="center" vertical="center"/>
      <protection/>
    </xf>
    <xf numFmtId="17" fontId="3" fillId="41" borderId="37" xfId="55" applyNumberFormat="1" applyFont="1" applyFill="1" applyBorder="1" applyAlignment="1">
      <alignment horizontal="center" vertical="center"/>
      <protection/>
    </xf>
    <xf numFmtId="186" fontId="3" fillId="4" borderId="20" xfId="51" applyNumberFormat="1" applyFont="1" applyFill="1" applyBorder="1" applyAlignment="1">
      <alignment horizontal="center" vertical="center"/>
    </xf>
    <xf numFmtId="186" fontId="3" fillId="4" borderId="38" xfId="51" applyNumberFormat="1" applyFont="1" applyFill="1" applyBorder="1" applyAlignment="1">
      <alignment horizontal="center" vertical="center"/>
    </xf>
    <xf numFmtId="17" fontId="3" fillId="42" borderId="39" xfId="55" applyNumberFormat="1" applyFont="1" applyFill="1" applyBorder="1" applyAlignment="1">
      <alignment horizontal="center" vertical="center"/>
      <protection/>
    </xf>
    <xf numFmtId="17" fontId="3" fillId="43" borderId="40" xfId="55" applyNumberFormat="1" applyFont="1" applyFill="1" applyBorder="1" applyAlignment="1">
      <alignment horizontal="center" vertical="center"/>
      <protection/>
    </xf>
    <xf numFmtId="17" fontId="3" fillId="44" borderId="41" xfId="55" applyNumberFormat="1" applyFont="1" applyFill="1" applyBorder="1" applyAlignment="1">
      <alignment horizontal="center" vertical="center"/>
      <protection/>
    </xf>
    <xf numFmtId="0" fontId="3" fillId="10" borderId="42" xfId="55" applyFont="1" applyFill="1" applyBorder="1" applyAlignment="1">
      <alignment horizontal="left" vertical="center"/>
      <protection/>
    </xf>
    <xf numFmtId="0" fontId="3" fillId="10" borderId="43" xfId="55" applyFont="1" applyFill="1" applyBorder="1" applyAlignment="1">
      <alignment horizontal="left" vertical="center"/>
      <protection/>
    </xf>
    <xf numFmtId="0" fontId="3" fillId="4" borderId="18" xfId="55" applyFont="1" applyFill="1" applyBorder="1" applyAlignment="1">
      <alignment horizontal="left" vertical="center" wrapText="1"/>
      <protection/>
    </xf>
    <xf numFmtId="0" fontId="3" fillId="4" borderId="15" xfId="55" applyFont="1" applyFill="1" applyBorder="1" applyAlignment="1">
      <alignment horizontal="left" vertical="center" wrapText="1"/>
      <protection/>
    </xf>
    <xf numFmtId="10" fontId="3" fillId="45" borderId="20" xfId="57" applyNumberFormat="1" applyFont="1" applyFill="1" applyBorder="1" applyAlignment="1">
      <alignment horizontal="center" vertical="center"/>
    </xf>
    <xf numFmtId="10" fontId="3" fillId="46" borderId="38" xfId="57" applyNumberFormat="1" applyFont="1" applyFill="1" applyBorder="1" applyAlignment="1">
      <alignment horizontal="center" vertical="center"/>
    </xf>
    <xf numFmtId="17" fontId="3" fillId="47" borderId="19" xfId="55" applyNumberFormat="1" applyFont="1" applyFill="1" applyBorder="1" applyAlignment="1">
      <alignment horizontal="left" vertical="center"/>
      <protection/>
    </xf>
    <xf numFmtId="17" fontId="3" fillId="48" borderId="20" xfId="55" applyNumberFormat="1" applyFont="1" applyFill="1" applyBorder="1" applyAlignment="1">
      <alignment horizontal="left" vertical="center"/>
      <protection/>
    </xf>
    <xf numFmtId="0" fontId="3" fillId="4" borderId="44" xfId="55" applyFont="1" applyFill="1" applyBorder="1" applyAlignment="1">
      <alignment horizontal="left" vertical="center"/>
      <protection/>
    </xf>
    <xf numFmtId="0" fontId="3" fillId="4" borderId="45" xfId="55" applyFont="1" applyFill="1" applyBorder="1" applyAlignment="1">
      <alignment horizontal="left" vertical="center"/>
      <protection/>
    </xf>
    <xf numFmtId="0" fontId="2" fillId="4" borderId="28" xfId="55" applyFont="1" applyFill="1" applyBorder="1" applyAlignment="1">
      <alignment horizontal="left" vertical="center"/>
      <protection/>
    </xf>
    <xf numFmtId="0" fontId="2" fillId="4" borderId="29" xfId="55" applyFont="1" applyFill="1" applyBorder="1" applyAlignment="1">
      <alignment horizontal="left" vertical="center"/>
      <protection/>
    </xf>
    <xf numFmtId="0" fontId="3" fillId="49" borderId="16" xfId="55" applyFont="1" applyFill="1" applyBorder="1" applyAlignment="1">
      <alignment horizontal="left" vertical="center"/>
      <protection/>
    </xf>
    <xf numFmtId="0" fontId="3" fillId="49" borderId="17" xfId="55" applyFont="1" applyFill="1" applyBorder="1" applyAlignment="1">
      <alignment horizontal="left" vertical="center"/>
      <protection/>
    </xf>
    <xf numFmtId="0" fontId="3" fillId="49" borderId="19" xfId="55" applyFont="1" applyFill="1" applyBorder="1" applyAlignment="1">
      <alignment horizontal="left" vertical="center"/>
      <protection/>
    </xf>
    <xf numFmtId="0" fontId="3" fillId="49" borderId="20" xfId="55" applyFont="1" applyFill="1" applyBorder="1" applyAlignment="1">
      <alignment horizontal="left" vertical="center"/>
      <protection/>
    </xf>
    <xf numFmtId="186" fontId="3" fillId="4" borderId="45" xfId="51" applyNumberFormat="1" applyFont="1" applyFill="1" applyBorder="1" applyAlignment="1">
      <alignment horizontal="center" vertical="center"/>
    </xf>
    <xf numFmtId="186" fontId="3" fillId="4" borderId="46" xfId="51" applyNumberFormat="1" applyFont="1" applyFill="1" applyBorder="1" applyAlignment="1">
      <alignment horizontal="center" vertical="center"/>
    </xf>
    <xf numFmtId="186" fontId="2" fillId="4" borderId="29" xfId="51" applyNumberFormat="1" applyFont="1" applyFill="1" applyBorder="1" applyAlignment="1">
      <alignment horizontal="center"/>
    </xf>
    <xf numFmtId="186" fontId="2" fillId="4" borderId="32" xfId="51" applyNumberFormat="1" applyFont="1" applyFill="1" applyBorder="1" applyAlignment="1">
      <alignment horizontal="center"/>
    </xf>
    <xf numFmtId="186" fontId="3" fillId="49" borderId="17" xfId="51" applyNumberFormat="1" applyFont="1" applyFill="1" applyBorder="1" applyAlignment="1">
      <alignment horizontal="center" vertical="center"/>
    </xf>
    <xf numFmtId="186" fontId="3" fillId="49" borderId="36" xfId="51" applyNumberFormat="1" applyFont="1" applyFill="1" applyBorder="1" applyAlignment="1">
      <alignment horizontal="center" vertical="center"/>
    </xf>
    <xf numFmtId="186" fontId="3" fillId="49" borderId="20" xfId="51" applyNumberFormat="1" applyFont="1" applyFill="1" applyBorder="1" applyAlignment="1">
      <alignment horizontal="center" vertical="center"/>
    </xf>
    <xf numFmtId="186" fontId="3" fillId="49" borderId="38" xfId="51" applyNumberFormat="1" applyFont="1" applyFill="1" applyBorder="1" applyAlignment="1">
      <alignment horizontal="center" vertical="center"/>
    </xf>
    <xf numFmtId="169" fontId="3" fillId="10" borderId="43" xfId="50" applyFont="1" applyFill="1" applyBorder="1" applyAlignment="1">
      <alignment horizontal="center" vertical="center"/>
    </xf>
    <xf numFmtId="169" fontId="3" fillId="10" borderId="47" xfId="50" applyFont="1" applyFill="1" applyBorder="1" applyAlignment="1">
      <alignment horizontal="center" vertical="center"/>
    </xf>
    <xf numFmtId="186" fontId="2" fillId="4" borderId="17" xfId="51" applyNumberFormat="1" applyFont="1" applyFill="1" applyBorder="1" applyAlignment="1">
      <alignment horizontal="center"/>
    </xf>
    <xf numFmtId="186" fontId="2" fillId="4" borderId="36" xfId="51" applyNumberFormat="1" applyFont="1" applyFill="1" applyBorder="1" applyAlignment="1">
      <alignment horizontal="center"/>
    </xf>
    <xf numFmtId="194" fontId="3" fillId="4" borderId="15" xfId="51" applyNumberFormat="1" applyFont="1" applyFill="1" applyBorder="1" applyAlignment="1">
      <alignment horizontal="center" vertical="center"/>
    </xf>
    <xf numFmtId="194" fontId="3" fillId="4" borderId="30" xfId="51" applyNumberFormat="1" applyFont="1" applyFill="1" applyBorder="1" applyAlignment="1">
      <alignment horizontal="center" vertical="center"/>
    </xf>
    <xf numFmtId="0" fontId="56" fillId="34" borderId="15" xfId="0" applyFont="1" applyFill="1" applyBorder="1" applyAlignment="1">
      <alignment horizontal="center" vertical="center" wrapText="1"/>
    </xf>
    <xf numFmtId="17" fontId="3" fillId="50" borderId="48" xfId="55" applyNumberFormat="1" applyFont="1" applyFill="1" applyBorder="1" applyAlignment="1">
      <alignment horizontal="center" vertical="center"/>
      <protection/>
    </xf>
    <xf numFmtId="17" fontId="3" fillId="51" borderId="12" xfId="55" applyNumberFormat="1" applyFont="1" applyFill="1" applyBorder="1" applyAlignment="1">
      <alignment horizontal="center" vertical="center"/>
      <protection/>
    </xf>
    <xf numFmtId="0" fontId="56" fillId="34" borderId="20" xfId="0" applyFont="1" applyFill="1" applyBorder="1" applyAlignment="1">
      <alignment horizontal="center" vertical="center" wrapText="1"/>
    </xf>
    <xf numFmtId="17" fontId="3" fillId="52" borderId="48" xfId="55" applyNumberFormat="1" applyFont="1" applyFill="1" applyBorder="1" applyAlignment="1">
      <alignment horizontal="center" vertical="center" wrapText="1"/>
      <protection/>
    </xf>
    <xf numFmtId="17" fontId="3" fillId="53" borderId="12" xfId="55" applyNumberFormat="1" applyFont="1" applyFill="1" applyBorder="1" applyAlignment="1">
      <alignment horizontal="center" vertical="center" wrapText="1"/>
      <protection/>
    </xf>
    <xf numFmtId="10" fontId="3" fillId="54" borderId="35" xfId="57" applyNumberFormat="1" applyFont="1" applyFill="1" applyBorder="1" applyAlignment="1">
      <alignment horizontal="center" vertical="center"/>
    </xf>
    <xf numFmtId="10" fontId="3" fillId="55" borderId="13" xfId="57" applyNumberFormat="1" applyFont="1" applyFill="1" applyBorder="1" applyAlignment="1">
      <alignment horizontal="center" vertical="center"/>
    </xf>
    <xf numFmtId="17" fontId="3" fillId="56" borderId="33" xfId="55" applyNumberFormat="1" applyFont="1" applyFill="1" applyBorder="1" applyAlignment="1">
      <alignment horizontal="center" vertical="center"/>
      <protection/>
    </xf>
    <xf numFmtId="17" fontId="3" fillId="57" borderId="34" xfId="55" applyNumberFormat="1" applyFont="1" applyFill="1" applyBorder="1" applyAlignment="1">
      <alignment horizontal="center" vertical="center"/>
      <protection/>
    </xf>
    <xf numFmtId="17" fontId="3" fillId="58" borderId="35" xfId="55" applyNumberFormat="1" applyFont="1" applyFill="1" applyBorder="1" applyAlignment="1">
      <alignment horizontal="center" vertical="center"/>
      <protection/>
    </xf>
    <xf numFmtId="17" fontId="3" fillId="59" borderId="49" xfId="55" applyNumberFormat="1" applyFont="1" applyFill="1" applyBorder="1" applyAlignment="1">
      <alignment horizontal="center" vertical="center"/>
      <protection/>
    </xf>
    <xf numFmtId="17" fontId="3" fillId="60" borderId="50" xfId="55" applyNumberFormat="1" applyFont="1" applyFill="1" applyBorder="1" applyAlignment="1">
      <alignment horizontal="center" vertical="center"/>
      <protection/>
    </xf>
    <xf numFmtId="17" fontId="3" fillId="61" borderId="13" xfId="55" applyNumberFormat="1" applyFont="1" applyFill="1" applyBorder="1" applyAlignment="1">
      <alignment horizontal="center" vertical="center"/>
      <protection/>
    </xf>
    <xf numFmtId="188" fontId="4" fillId="34" borderId="17" xfId="0" applyNumberFormat="1" applyFont="1" applyFill="1" applyBorder="1" applyAlignment="1">
      <alignment horizontal="center" vertical="center" wrapText="1"/>
    </xf>
    <xf numFmtId="17" fontId="57" fillId="62" borderId="51" xfId="55" applyNumberFormat="1" applyFont="1" applyFill="1" applyBorder="1" applyAlignment="1">
      <alignment horizontal="center" vertical="center"/>
      <protection/>
    </xf>
    <xf numFmtId="17" fontId="57" fillId="62" borderId="52" xfId="55" applyNumberFormat="1" applyFont="1" applyFill="1" applyBorder="1" applyAlignment="1">
      <alignment horizontal="center" vertical="center"/>
      <protection/>
    </xf>
    <xf numFmtId="17" fontId="57" fillId="62" borderId="11" xfId="55" applyNumberFormat="1" applyFont="1" applyFill="1" applyBorder="1" applyAlignment="1">
      <alignment horizontal="center" vertical="center"/>
      <protection/>
    </xf>
    <xf numFmtId="0" fontId="9" fillId="33" borderId="0" xfId="0" applyFont="1" applyFill="1" applyBorder="1" applyAlignment="1">
      <alignment horizontal="center"/>
    </xf>
    <xf numFmtId="0" fontId="58" fillId="33" borderId="0" xfId="0" applyFont="1" applyFill="1" applyBorder="1" applyAlignment="1">
      <alignment horizontal="center"/>
    </xf>
    <xf numFmtId="187" fontId="13" fillId="33" borderId="0" xfId="49" applyNumberFormat="1" applyFont="1" applyFill="1" applyBorder="1" applyAlignment="1">
      <alignment horizontal="center" vertical="center"/>
    </xf>
    <xf numFmtId="186" fontId="13" fillId="33" borderId="50" xfId="51" applyNumberFormat="1" applyFont="1" applyFill="1" applyBorder="1" applyAlignment="1">
      <alignment horizontal="center" vertical="center"/>
    </xf>
    <xf numFmtId="0" fontId="2" fillId="4" borderId="53" xfId="55" applyFont="1" applyFill="1" applyBorder="1" applyAlignment="1">
      <alignment horizontal="left" vertical="center" wrapText="1"/>
      <protection/>
    </xf>
    <xf numFmtId="0" fontId="2" fillId="4" borderId="54" xfId="55" applyFont="1" applyFill="1" applyBorder="1" applyAlignment="1">
      <alignment horizontal="left" vertical="center" wrapText="1"/>
      <protection/>
    </xf>
    <xf numFmtId="0" fontId="2" fillId="4" borderId="55" xfId="55" applyFont="1" applyFill="1" applyBorder="1" applyAlignment="1">
      <alignment horizontal="left" vertical="center" wrapText="1"/>
      <protection/>
    </xf>
    <xf numFmtId="186" fontId="2" fillId="4" borderId="56" xfId="51" applyNumberFormat="1" applyFont="1" applyFill="1" applyBorder="1" applyAlignment="1">
      <alignment horizontal="center" vertical="center"/>
    </xf>
    <xf numFmtId="186" fontId="2" fillId="4" borderId="54" xfId="51" applyNumberFormat="1" applyFont="1" applyFill="1" applyBorder="1" applyAlignment="1">
      <alignment horizontal="center" vertical="center"/>
    </xf>
    <xf numFmtId="186" fontId="2" fillId="4" borderId="55" xfId="51" applyNumberFormat="1" applyFont="1" applyFill="1" applyBorder="1" applyAlignment="1">
      <alignment horizontal="center" vertical="center"/>
    </xf>
    <xf numFmtId="0" fontId="3" fillId="4" borderId="38" xfId="55" applyFont="1" applyFill="1" applyBorder="1" applyAlignment="1">
      <alignment horizontal="left" vertical="center"/>
      <protection/>
    </xf>
    <xf numFmtId="186" fontId="3" fillId="4" borderId="57" xfId="51" applyNumberFormat="1" applyFont="1" applyFill="1" applyBorder="1" applyAlignment="1">
      <alignment horizontal="center" vertical="center"/>
    </xf>
    <xf numFmtId="0" fontId="3" fillId="4" borderId="16" xfId="55" applyFont="1" applyFill="1" applyBorder="1" applyAlignment="1">
      <alignment horizontal="left" vertical="center" wrapText="1"/>
      <protection/>
    </xf>
    <xf numFmtId="0" fontId="3" fillId="4" borderId="17" xfId="55" applyFont="1" applyFill="1" applyBorder="1" applyAlignment="1">
      <alignment horizontal="left" vertical="center" wrapText="1"/>
      <protection/>
    </xf>
    <xf numFmtId="186" fontId="2" fillId="4" borderId="58" xfId="51" applyNumberFormat="1" applyFont="1" applyFill="1" applyBorder="1" applyAlignment="1">
      <alignment horizontal="center" vertical="center"/>
    </xf>
    <xf numFmtId="186" fontId="2" fillId="4" borderId="14" xfId="51" applyNumberFormat="1" applyFont="1" applyFill="1" applyBorder="1" applyAlignment="1">
      <alignment horizontal="center" vertical="center"/>
    </xf>
    <xf numFmtId="186" fontId="2" fillId="4" borderId="59" xfId="51" applyNumberFormat="1" applyFont="1" applyFill="1" applyBorder="1" applyAlignment="1">
      <alignment horizontal="center" vertical="center"/>
    </xf>
    <xf numFmtId="186" fontId="2" fillId="4" borderId="24" xfId="51" applyNumberFormat="1" applyFont="1" applyFill="1" applyBorder="1" applyAlignment="1">
      <alignment horizontal="center" vertical="center"/>
    </xf>
    <xf numFmtId="186" fontId="2" fillId="4" borderId="60" xfId="51" applyNumberFormat="1" applyFont="1" applyFill="1" applyBorder="1" applyAlignment="1">
      <alignment horizontal="center" vertical="center"/>
    </xf>
    <xf numFmtId="1" fontId="13" fillId="4" borderId="16" xfId="50" applyNumberFormat="1" applyFont="1" applyFill="1" applyBorder="1" applyAlignment="1">
      <alignment horizontal="left" vertical="center" wrapText="1"/>
    </xf>
    <xf numFmtId="1" fontId="13" fillId="4" borderId="17" xfId="50" applyNumberFormat="1" applyFont="1" applyFill="1" applyBorder="1" applyAlignment="1">
      <alignment horizontal="left" vertical="center" wrapText="1"/>
    </xf>
    <xf numFmtId="0" fontId="13" fillId="4" borderId="18" xfId="55" applyFont="1" applyFill="1" applyBorder="1" applyAlignment="1">
      <alignment horizontal="left" vertical="center" wrapText="1"/>
      <protection/>
    </xf>
    <xf numFmtId="0" fontId="13" fillId="4" borderId="15" xfId="55" applyFont="1" applyFill="1" applyBorder="1" applyAlignment="1">
      <alignment horizontal="left" vertical="center" wrapText="1"/>
      <protection/>
    </xf>
    <xf numFmtId="0" fontId="3" fillId="49" borderId="61" xfId="55" applyFont="1" applyFill="1" applyBorder="1" applyAlignment="1">
      <alignment horizontal="left" vertical="center"/>
      <protection/>
    </xf>
    <xf numFmtId="0" fontId="3" fillId="49" borderId="58" xfId="55" applyFont="1" applyFill="1" applyBorder="1" applyAlignment="1">
      <alignment horizontal="left" vertical="center"/>
      <protection/>
    </xf>
    <xf numFmtId="0" fontId="3" fillId="49" borderId="62" xfId="55" applyFont="1" applyFill="1" applyBorder="1" applyAlignment="1">
      <alignment horizontal="left" vertical="center"/>
      <protection/>
    </xf>
    <xf numFmtId="0" fontId="3" fillId="49" borderId="63" xfId="55" applyFont="1" applyFill="1" applyBorder="1" applyAlignment="1">
      <alignment horizontal="left" vertical="center"/>
      <protection/>
    </xf>
    <xf numFmtId="0" fontId="3" fillId="49" borderId="64" xfId="55" applyFont="1" applyFill="1" applyBorder="1" applyAlignment="1">
      <alignment horizontal="left" vertical="center"/>
      <protection/>
    </xf>
    <xf numFmtId="0" fontId="3" fillId="49" borderId="57" xfId="55" applyFont="1" applyFill="1" applyBorder="1" applyAlignment="1">
      <alignment horizontal="left" vertical="center"/>
      <protection/>
    </xf>
    <xf numFmtId="0" fontId="13" fillId="4" borderId="53" xfId="55" applyFont="1" applyFill="1" applyBorder="1" applyAlignment="1">
      <alignment horizontal="left" vertical="center"/>
      <protection/>
    </xf>
    <xf numFmtId="0" fontId="13" fillId="4" borderId="54" xfId="55" applyFont="1" applyFill="1" applyBorder="1" applyAlignment="1">
      <alignment horizontal="left" vertical="center"/>
      <protection/>
    </xf>
    <xf numFmtId="0" fontId="3" fillId="4" borderId="51" xfId="55" applyFont="1" applyFill="1" applyBorder="1" applyAlignment="1">
      <alignment horizontal="left" vertical="center" wrapText="1"/>
      <protection/>
    </xf>
    <xf numFmtId="0" fontId="3" fillId="4" borderId="52" xfId="55" applyFont="1" applyFill="1" applyBorder="1" applyAlignment="1">
      <alignment horizontal="left" vertical="center" wrapText="1"/>
      <protection/>
    </xf>
    <xf numFmtId="0" fontId="3" fillId="4" borderId="11" xfId="55" applyFont="1" applyFill="1" applyBorder="1" applyAlignment="1">
      <alignment horizontal="left" vertical="center" wrapText="1"/>
      <protection/>
    </xf>
    <xf numFmtId="10" fontId="3" fillId="4" borderId="51" xfId="57" applyNumberFormat="1" applyFont="1" applyFill="1" applyBorder="1" applyAlignment="1">
      <alignment horizontal="right" vertical="center"/>
    </xf>
    <xf numFmtId="10" fontId="3" fillId="4" borderId="52" xfId="57" applyNumberFormat="1" applyFont="1" applyFill="1" applyBorder="1" applyAlignment="1">
      <alignment horizontal="right" vertical="center"/>
    </xf>
    <xf numFmtId="10" fontId="3" fillId="4" borderId="11" xfId="57" applyNumberFormat="1" applyFont="1" applyFill="1" applyBorder="1" applyAlignment="1">
      <alignment horizontal="right" vertical="center"/>
    </xf>
    <xf numFmtId="169" fontId="3" fillId="4" borderId="51" xfId="50" applyFont="1" applyFill="1" applyBorder="1" applyAlignment="1">
      <alignment horizontal="center" vertical="center"/>
    </xf>
    <xf numFmtId="169" fontId="3" fillId="4" borderId="52" xfId="50" applyFont="1" applyFill="1" applyBorder="1" applyAlignment="1">
      <alignment horizontal="center" vertical="center"/>
    </xf>
    <xf numFmtId="169" fontId="3" fillId="4" borderId="11" xfId="50" applyFont="1" applyFill="1" applyBorder="1" applyAlignment="1">
      <alignment horizontal="center" vertical="center"/>
    </xf>
    <xf numFmtId="0" fontId="13" fillId="4" borderId="16" xfId="55" applyFont="1" applyFill="1" applyBorder="1" applyAlignment="1">
      <alignment horizontal="left" vertical="center"/>
      <protection/>
    </xf>
    <xf numFmtId="0" fontId="13" fillId="4" borderId="17" xfId="55" applyFont="1" applyFill="1" applyBorder="1" applyAlignment="1">
      <alignment horizontal="left" vertical="center"/>
      <protection/>
    </xf>
    <xf numFmtId="0" fontId="3" fillId="4" borderId="51" xfId="55" applyFont="1" applyFill="1" applyBorder="1" applyAlignment="1">
      <alignment horizontal="left" vertical="center"/>
      <protection/>
    </xf>
    <xf numFmtId="0" fontId="3" fillId="4" borderId="52" xfId="55" applyFont="1" applyFill="1" applyBorder="1" applyAlignment="1">
      <alignment horizontal="left" vertical="center"/>
      <protection/>
    </xf>
    <xf numFmtId="0" fontId="3" fillId="4" borderId="11" xfId="55" applyFont="1" applyFill="1" applyBorder="1" applyAlignment="1">
      <alignment horizontal="left" vertical="center"/>
      <protection/>
    </xf>
    <xf numFmtId="186" fontId="3" fillId="4" borderId="52" xfId="51" applyNumberFormat="1" applyFont="1" applyFill="1" applyBorder="1" applyAlignment="1">
      <alignment horizontal="center" vertical="center"/>
    </xf>
    <xf numFmtId="186" fontId="3" fillId="4" borderId="11" xfId="51" applyNumberFormat="1"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RETE FUENTE DIC P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ccounter.co/normatividad/conceptos/18921-concepto-38923-retencion-en-la-fuente-descriptor-procedimiento-2-para-retencion-de-ingresos-laborales-fuentes-formales-estatuto-tributario-arts-119-126-1-126-4-206-383-386-387-y-387-1.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8"/>
  <sheetViews>
    <sheetView tabSelected="1" view="pageLayout" zoomScale="99" zoomScaleSheetLayoutView="100" zoomScalePageLayoutView="99" workbookViewId="0" topLeftCell="A1">
      <selection activeCell="C26" sqref="C26:E26"/>
    </sheetView>
  </sheetViews>
  <sheetFormatPr defaultColWidth="11.421875" defaultRowHeight="15"/>
  <cols>
    <col min="1" max="1" width="1.421875" style="1" customWidth="1"/>
    <col min="2" max="2" width="9.140625" style="1" customWidth="1"/>
    <col min="3" max="3" width="60.7109375" style="1" customWidth="1"/>
    <col min="4" max="4" width="20.7109375" style="2" bestFit="1" customWidth="1"/>
    <col min="5" max="5" width="3.140625" style="1" customWidth="1"/>
    <col min="6" max="6" width="9.28125" style="25" customWidth="1"/>
    <col min="7" max="7" width="4.28125" style="13" customWidth="1"/>
    <col min="8" max="8" width="10.7109375" style="3" customWidth="1"/>
    <col min="9" max="16384" width="11.421875" style="1" customWidth="1"/>
  </cols>
  <sheetData>
    <row r="1" spans="1:8" ht="15">
      <c r="A1" s="68" t="s">
        <v>25</v>
      </c>
      <c r="B1" s="68"/>
      <c r="C1" s="68"/>
      <c r="D1" s="68"/>
      <c r="E1" s="68"/>
      <c r="F1" s="68"/>
      <c r="G1" s="68"/>
      <c r="H1" s="68"/>
    </row>
    <row r="2" spans="2:10" ht="15">
      <c r="B2" s="16"/>
      <c r="C2" s="69" t="s">
        <v>66</v>
      </c>
      <c r="D2" s="69"/>
      <c r="E2" s="69"/>
      <c r="F2" s="69"/>
      <c r="G2" s="69"/>
      <c r="H2" s="69"/>
      <c r="I2" s="16"/>
      <c r="J2" s="16"/>
    </row>
    <row r="3" spans="2:10" ht="15">
      <c r="B3" s="16"/>
      <c r="C3" s="69" t="s">
        <v>18</v>
      </c>
      <c r="D3" s="69"/>
      <c r="E3" s="69"/>
      <c r="F3" s="69"/>
      <c r="G3" s="69"/>
      <c r="H3" s="69"/>
      <c r="I3" s="16"/>
      <c r="J3" s="16"/>
    </row>
    <row r="4" spans="2:10" ht="15">
      <c r="B4" s="16"/>
      <c r="C4" s="79" t="s">
        <v>27</v>
      </c>
      <c r="D4" s="79"/>
      <c r="E4" s="79"/>
      <c r="F4" s="79" t="s">
        <v>24</v>
      </c>
      <c r="G4" s="79"/>
      <c r="H4" s="79"/>
      <c r="I4" s="16"/>
      <c r="J4" s="16"/>
    </row>
    <row r="5" spans="2:10" ht="15">
      <c r="B5" s="16"/>
      <c r="C5" s="80" t="s">
        <v>71</v>
      </c>
      <c r="D5" s="80"/>
      <c r="E5" s="80"/>
      <c r="F5" s="80"/>
      <c r="G5" s="80"/>
      <c r="H5" s="80"/>
      <c r="I5" s="16"/>
      <c r="J5" s="16"/>
    </row>
    <row r="6" spans="2:10" ht="15">
      <c r="B6" s="16"/>
      <c r="C6" s="80" t="s">
        <v>21</v>
      </c>
      <c r="D6" s="80"/>
      <c r="E6" s="80"/>
      <c r="F6" s="80"/>
      <c r="G6" s="80"/>
      <c r="H6" s="80"/>
      <c r="I6" s="16"/>
      <c r="J6" s="16"/>
    </row>
    <row r="7" spans="2:10" ht="15.75" customHeight="1" thickBot="1">
      <c r="B7" s="16"/>
      <c r="C7" s="5" t="s">
        <v>52</v>
      </c>
      <c r="D7" s="4">
        <v>33156</v>
      </c>
      <c r="E7" s="36"/>
      <c r="F7" s="38"/>
      <c r="G7" s="42"/>
      <c r="H7" s="42"/>
      <c r="I7" s="16"/>
      <c r="J7" s="16"/>
    </row>
    <row r="8" spans="2:10" ht="21.75" customHeight="1" thickBot="1">
      <c r="B8" s="16"/>
      <c r="C8" s="76" t="s">
        <v>72</v>
      </c>
      <c r="D8" s="77"/>
      <c r="E8" s="77"/>
      <c r="F8" s="77"/>
      <c r="G8" s="77"/>
      <c r="H8" s="78"/>
      <c r="I8" s="16"/>
      <c r="J8" s="16"/>
    </row>
    <row r="9" spans="2:10" ht="27" customHeight="1">
      <c r="B9" s="16"/>
      <c r="C9" s="81" t="s">
        <v>29</v>
      </c>
      <c r="D9" s="82"/>
      <c r="E9" s="82"/>
      <c r="F9" s="83">
        <v>0</v>
      </c>
      <c r="G9" s="83"/>
      <c r="H9" s="84"/>
      <c r="I9" s="16"/>
      <c r="J9" s="16"/>
    </row>
    <row r="10" spans="2:10" ht="18" customHeight="1">
      <c r="B10" s="16"/>
      <c r="C10" s="48" t="s">
        <v>19</v>
      </c>
      <c r="D10" s="49"/>
      <c r="E10" s="49"/>
      <c r="F10" s="70">
        <v>0</v>
      </c>
      <c r="G10" s="70"/>
      <c r="H10" s="71"/>
      <c r="I10" s="16"/>
      <c r="J10" s="16"/>
    </row>
    <row r="11" spans="2:10" ht="18" customHeight="1" thickBot="1">
      <c r="B11" s="16"/>
      <c r="C11" s="66" t="s">
        <v>20</v>
      </c>
      <c r="D11" s="67"/>
      <c r="E11" s="67"/>
      <c r="F11" s="72"/>
      <c r="G11" s="72"/>
      <c r="H11" s="73"/>
      <c r="I11" s="16"/>
      <c r="J11" s="16"/>
    </row>
    <row r="12" spans="2:10" ht="15.75" thickBot="1">
      <c r="B12" s="16"/>
      <c r="C12" s="62" t="s">
        <v>0</v>
      </c>
      <c r="D12" s="63"/>
      <c r="E12" s="63"/>
      <c r="F12" s="74">
        <f>SUM(F9:H11)</f>
        <v>0</v>
      </c>
      <c r="G12" s="74"/>
      <c r="H12" s="75"/>
      <c r="I12" s="16"/>
      <c r="J12" s="16"/>
    </row>
    <row r="13" spans="2:10" ht="15.75" thickBot="1">
      <c r="B13" s="16"/>
      <c r="C13" s="89" t="s">
        <v>74</v>
      </c>
      <c r="D13" s="90"/>
      <c r="E13" s="90"/>
      <c r="F13" s="90"/>
      <c r="G13" s="90"/>
      <c r="H13" s="90"/>
      <c r="I13" s="16"/>
      <c r="J13" s="16"/>
    </row>
    <row r="14" spans="2:10" ht="15">
      <c r="B14" s="16"/>
      <c r="C14" s="58" t="s">
        <v>26</v>
      </c>
      <c r="D14" s="59"/>
      <c r="E14" s="59"/>
      <c r="F14" s="83"/>
      <c r="G14" s="83"/>
      <c r="H14" s="84"/>
      <c r="I14" s="12"/>
      <c r="J14" s="12"/>
    </row>
    <row r="15" spans="2:10" ht="15">
      <c r="B15" s="16"/>
      <c r="C15" s="48" t="s">
        <v>31</v>
      </c>
      <c r="D15" s="49"/>
      <c r="E15" s="49"/>
      <c r="F15" s="70"/>
      <c r="G15" s="70"/>
      <c r="H15" s="71"/>
      <c r="I15" s="26"/>
      <c r="J15" s="26"/>
    </row>
    <row r="16" spans="2:10" ht="15">
      <c r="B16" s="16"/>
      <c r="C16" s="48" t="s">
        <v>56</v>
      </c>
      <c r="D16" s="49"/>
      <c r="E16" s="49"/>
      <c r="F16" s="70">
        <v>0</v>
      </c>
      <c r="G16" s="70"/>
      <c r="H16" s="71"/>
      <c r="I16" s="26"/>
      <c r="J16" s="26"/>
    </row>
    <row r="17" spans="2:10" ht="15.75" thickBot="1">
      <c r="B17" s="16"/>
      <c r="C17" s="60" t="s">
        <v>63</v>
      </c>
      <c r="D17" s="61"/>
      <c r="E17" s="61"/>
      <c r="F17" s="72">
        <v>0</v>
      </c>
      <c r="G17" s="72"/>
      <c r="H17" s="73"/>
      <c r="I17" s="26"/>
      <c r="J17" s="26"/>
    </row>
    <row r="18" spans="2:10" ht="15.75" thickBot="1">
      <c r="B18" s="16"/>
      <c r="C18" s="62" t="s">
        <v>1</v>
      </c>
      <c r="D18" s="63"/>
      <c r="E18" s="63"/>
      <c r="F18" s="74">
        <f>+F12-F14-F15-F16-F17</f>
        <v>0</v>
      </c>
      <c r="G18" s="74"/>
      <c r="H18" s="75"/>
      <c r="I18" s="40"/>
      <c r="J18" s="40"/>
    </row>
    <row r="19" spans="2:10" ht="15.75" thickBot="1">
      <c r="B19" s="16"/>
      <c r="C19" s="91" t="s">
        <v>73</v>
      </c>
      <c r="D19" s="79"/>
      <c r="E19" s="79"/>
      <c r="F19" s="79"/>
      <c r="G19" s="79"/>
      <c r="H19" s="79"/>
      <c r="I19" s="16"/>
      <c r="J19" s="16"/>
    </row>
    <row r="20" spans="2:10" ht="39" customHeight="1">
      <c r="B20" s="16"/>
      <c r="C20" s="64" t="s">
        <v>53</v>
      </c>
      <c r="D20" s="65"/>
      <c r="E20" s="65"/>
      <c r="F20" s="83">
        <v>0</v>
      </c>
      <c r="G20" s="83"/>
      <c r="H20" s="84"/>
      <c r="I20" s="16"/>
      <c r="J20" s="16"/>
    </row>
    <row r="21" spans="2:10" ht="39" customHeight="1">
      <c r="B21" s="16"/>
      <c r="C21" s="52" t="s">
        <v>64</v>
      </c>
      <c r="D21" s="53"/>
      <c r="E21" s="53"/>
      <c r="F21" s="70">
        <v>0</v>
      </c>
      <c r="G21" s="70"/>
      <c r="H21" s="71"/>
      <c r="I21" s="16"/>
      <c r="J21" s="16"/>
    </row>
    <row r="22" spans="2:10" ht="25.5" customHeight="1">
      <c r="B22" s="16"/>
      <c r="C22" s="52" t="s">
        <v>65</v>
      </c>
      <c r="D22" s="53"/>
      <c r="E22" s="53"/>
      <c r="F22" s="70"/>
      <c r="G22" s="70"/>
      <c r="H22" s="71"/>
      <c r="I22" s="16"/>
      <c r="J22" s="16"/>
    </row>
    <row r="23" spans="2:10" ht="15">
      <c r="B23" s="16"/>
      <c r="C23" s="54" t="s">
        <v>8</v>
      </c>
      <c r="D23" s="55"/>
      <c r="E23" s="55"/>
      <c r="F23" s="85">
        <f>SUM(F20:H22)</f>
        <v>0</v>
      </c>
      <c r="G23" s="85"/>
      <c r="H23" s="86"/>
      <c r="I23" s="16"/>
      <c r="J23" s="16"/>
    </row>
    <row r="24" spans="2:10" ht="15.75" thickBot="1">
      <c r="B24" s="16"/>
      <c r="C24" s="56" t="s">
        <v>5</v>
      </c>
      <c r="D24" s="57"/>
      <c r="E24" s="57"/>
      <c r="F24" s="87">
        <f>+F18-F23</f>
        <v>0</v>
      </c>
      <c r="G24" s="87"/>
      <c r="H24" s="88"/>
      <c r="I24" s="16"/>
      <c r="J24" s="16"/>
    </row>
    <row r="25" spans="2:10" ht="15.75" thickBot="1">
      <c r="B25" s="5"/>
      <c r="C25" s="94" t="s">
        <v>75</v>
      </c>
      <c r="D25" s="95"/>
      <c r="E25" s="95"/>
      <c r="F25" s="95"/>
      <c r="G25" s="95"/>
      <c r="H25" s="96"/>
      <c r="I25" s="16"/>
      <c r="J25" s="16"/>
    </row>
    <row r="26" spans="2:10" ht="19.5" customHeight="1">
      <c r="B26" s="5"/>
      <c r="C26" s="58" t="s">
        <v>32</v>
      </c>
      <c r="D26" s="59"/>
      <c r="E26" s="59"/>
      <c r="F26" s="83">
        <v>0</v>
      </c>
      <c r="G26" s="83"/>
      <c r="H26" s="84"/>
      <c r="I26" s="16"/>
      <c r="J26" s="16"/>
    </row>
    <row r="27" spans="2:10" ht="33.75" customHeight="1">
      <c r="B27" s="5"/>
      <c r="C27" s="52" t="s">
        <v>33</v>
      </c>
      <c r="D27" s="53"/>
      <c r="E27" s="53"/>
      <c r="F27" s="70">
        <v>0</v>
      </c>
      <c r="G27" s="70"/>
      <c r="H27" s="71"/>
      <c r="I27" s="16"/>
      <c r="J27" s="16"/>
    </row>
    <row r="28" spans="2:10" ht="15">
      <c r="B28" s="5"/>
      <c r="C28" s="48" t="s">
        <v>34</v>
      </c>
      <c r="D28" s="49"/>
      <c r="E28" s="49"/>
      <c r="F28" s="70">
        <v>0</v>
      </c>
      <c r="G28" s="70"/>
      <c r="H28" s="71"/>
      <c r="I28" s="16"/>
      <c r="J28" s="16"/>
    </row>
    <row r="29" spans="2:10" ht="15">
      <c r="B29" s="39"/>
      <c r="C29" s="48" t="s">
        <v>35</v>
      </c>
      <c r="D29" s="49"/>
      <c r="E29" s="49"/>
      <c r="F29" s="70">
        <v>0</v>
      </c>
      <c r="G29" s="70"/>
      <c r="H29" s="71"/>
      <c r="I29" s="16"/>
      <c r="J29" s="16"/>
    </row>
    <row r="30" spans="2:10" ht="15">
      <c r="B30" s="39"/>
      <c r="C30" s="48" t="s">
        <v>36</v>
      </c>
      <c r="D30" s="49"/>
      <c r="E30" s="49"/>
      <c r="F30" s="70">
        <v>0</v>
      </c>
      <c r="G30" s="70"/>
      <c r="H30" s="71"/>
      <c r="I30" s="16"/>
      <c r="J30" s="16"/>
    </row>
    <row r="31" spans="2:10" ht="15">
      <c r="B31" s="39"/>
      <c r="C31" s="48" t="s">
        <v>67</v>
      </c>
      <c r="D31" s="49"/>
      <c r="E31" s="49"/>
      <c r="F31" s="70">
        <v>0</v>
      </c>
      <c r="G31" s="70"/>
      <c r="H31" s="71"/>
      <c r="I31" s="16"/>
      <c r="J31" s="16"/>
    </row>
    <row r="32" spans="2:10" ht="19.5" customHeight="1" thickBot="1">
      <c r="B32" s="39"/>
      <c r="C32" s="50" t="s">
        <v>4</v>
      </c>
      <c r="D32" s="51"/>
      <c r="E32" s="51"/>
      <c r="F32" s="92">
        <f>SUM(F26:H31)</f>
        <v>0</v>
      </c>
      <c r="G32" s="92"/>
      <c r="H32" s="93"/>
      <c r="I32" s="16"/>
      <c r="J32" s="16"/>
    </row>
    <row r="33" spans="2:10" ht="21" customHeight="1" thickBot="1">
      <c r="B33" s="39"/>
      <c r="C33" s="105" t="s">
        <v>2</v>
      </c>
      <c r="D33" s="106"/>
      <c r="E33" s="106"/>
      <c r="F33" s="113">
        <f>+F24-F32</f>
        <v>0</v>
      </c>
      <c r="G33" s="113"/>
      <c r="H33" s="114"/>
      <c r="I33" s="16"/>
      <c r="J33" s="16"/>
    </row>
    <row r="34" spans="2:10" ht="15.75" thickBot="1">
      <c r="B34" s="16"/>
      <c r="C34" s="107" t="s">
        <v>54</v>
      </c>
      <c r="D34" s="108"/>
      <c r="E34" s="108"/>
      <c r="F34" s="115">
        <f>ROUND(+F33*25%,-3)</f>
        <v>0</v>
      </c>
      <c r="G34" s="115"/>
      <c r="H34" s="116"/>
      <c r="I34" s="16"/>
      <c r="J34" s="16"/>
    </row>
    <row r="35" spans="2:10" ht="15.75" thickBot="1">
      <c r="B35" s="16"/>
      <c r="C35" s="105" t="s">
        <v>6</v>
      </c>
      <c r="D35" s="106"/>
      <c r="E35" s="106"/>
      <c r="F35" s="113">
        <f>+F33-F34</f>
        <v>0</v>
      </c>
      <c r="G35" s="113"/>
      <c r="H35" s="114"/>
      <c r="I35" s="16"/>
      <c r="J35" s="16"/>
    </row>
    <row r="36" spans="2:10" ht="15">
      <c r="B36" s="16"/>
      <c r="C36" s="109" t="s">
        <v>37</v>
      </c>
      <c r="D36" s="110"/>
      <c r="E36" s="110"/>
      <c r="F36" s="117">
        <f>+ROUND(F18*40%,-3)</f>
        <v>0</v>
      </c>
      <c r="G36" s="117"/>
      <c r="H36" s="118"/>
      <c r="I36" s="16"/>
      <c r="J36" s="16"/>
    </row>
    <row r="37" spans="2:10" ht="15.75" thickBot="1">
      <c r="B37" s="16"/>
      <c r="C37" s="111" t="s">
        <v>38</v>
      </c>
      <c r="D37" s="112"/>
      <c r="E37" s="112"/>
      <c r="F37" s="119">
        <f>+F23+F32+F34</f>
        <v>0</v>
      </c>
      <c r="G37" s="119"/>
      <c r="H37" s="120"/>
      <c r="I37" s="16"/>
      <c r="J37" s="16"/>
    </row>
    <row r="38" spans="2:10" ht="15.75" thickBot="1">
      <c r="B38" s="16"/>
      <c r="C38" s="97" t="s">
        <v>39</v>
      </c>
      <c r="D38" s="98"/>
      <c r="E38" s="98"/>
      <c r="F38" s="121">
        <f>IF(F37&gt;F36,+F18-F36,F18-F37)</f>
        <v>0</v>
      </c>
      <c r="G38" s="121"/>
      <c r="H38" s="122"/>
      <c r="I38" s="16"/>
      <c r="J38" s="16"/>
    </row>
    <row r="39" spans="2:10" ht="15.75" thickBot="1">
      <c r="B39" s="16"/>
      <c r="C39" s="21"/>
      <c r="D39" s="41"/>
      <c r="E39" s="23"/>
      <c r="F39" s="38"/>
      <c r="G39" s="37"/>
      <c r="H39" s="16"/>
      <c r="I39" s="16"/>
      <c r="J39" s="16"/>
    </row>
    <row r="40" spans="2:10" ht="27" customHeight="1">
      <c r="B40" s="16"/>
      <c r="C40" s="64" t="s">
        <v>23</v>
      </c>
      <c r="D40" s="65"/>
      <c r="E40" s="65"/>
      <c r="F40" s="123">
        <f>ROUND(+F38/13,-3)</f>
        <v>0</v>
      </c>
      <c r="G40" s="123"/>
      <c r="H40" s="124"/>
      <c r="I40" s="16"/>
      <c r="J40" s="16"/>
    </row>
    <row r="41" spans="2:10" ht="15">
      <c r="B41" s="16"/>
      <c r="C41" s="54" t="s">
        <v>9</v>
      </c>
      <c r="D41" s="55"/>
      <c r="E41" s="55"/>
      <c r="F41" s="85">
        <f>+F40</f>
        <v>0</v>
      </c>
      <c r="G41" s="85"/>
      <c r="H41" s="86"/>
      <c r="I41" s="16"/>
      <c r="J41" s="16"/>
    </row>
    <row r="42" spans="2:10" ht="15">
      <c r="B42" s="16"/>
      <c r="C42" s="54" t="s">
        <v>10</v>
      </c>
      <c r="D42" s="55"/>
      <c r="E42" s="55"/>
      <c r="F42" s="85">
        <f>+F41</f>
        <v>0</v>
      </c>
      <c r="G42" s="85"/>
      <c r="H42" s="86"/>
      <c r="I42" s="12"/>
      <c r="J42" s="12"/>
    </row>
    <row r="43" spans="2:10" ht="15">
      <c r="B43" s="16"/>
      <c r="C43" s="99" t="s">
        <v>11</v>
      </c>
      <c r="D43" s="100"/>
      <c r="E43" s="100"/>
      <c r="F43" s="125">
        <f>+F42/D57</f>
        <v>0</v>
      </c>
      <c r="G43" s="125"/>
      <c r="H43" s="126"/>
      <c r="I43" s="16"/>
      <c r="J43" s="16"/>
    </row>
    <row r="44" spans="2:8" ht="15" thickBot="1">
      <c r="B44" s="16"/>
      <c r="C44" s="103" t="s">
        <v>30</v>
      </c>
      <c r="D44" s="104"/>
      <c r="E44" s="104"/>
      <c r="F44" s="101">
        <f>IF(H53&gt;0,((H53/D57)/D58),IF(H54&gt;0,((H54/D57)/D58),IF(H55&gt;0,((H55/D57)/D58),IF(H52&gt;0,((H52/D57)/D58),IF(H51&gt;0,((H51/D57)/D58),IF(H50&gt;0,((H50/D57)/D58),0))))))</f>
        <v>0</v>
      </c>
      <c r="G44" s="101"/>
      <c r="H44" s="102"/>
    </row>
    <row r="45" spans="2:5" ht="14.25">
      <c r="B45" s="16"/>
      <c r="C45" s="16"/>
      <c r="D45" s="18"/>
      <c r="E45" s="16"/>
    </row>
    <row r="46" spans="2:7" ht="15" thickBot="1">
      <c r="B46" s="16"/>
      <c r="C46" s="16"/>
      <c r="D46" s="18"/>
      <c r="E46" s="16"/>
      <c r="G46" s="25"/>
    </row>
    <row r="47" spans="2:8" ht="61.5" customHeight="1">
      <c r="B47" s="128" t="s">
        <v>14</v>
      </c>
      <c r="C47" s="133" t="s">
        <v>12</v>
      </c>
      <c r="D47" s="135" t="s">
        <v>13</v>
      </c>
      <c r="E47" s="136"/>
      <c r="F47" s="136"/>
      <c r="G47" s="137"/>
      <c r="H47" s="131" t="s">
        <v>28</v>
      </c>
    </row>
    <row r="48" spans="2:8" ht="15" thickBot="1">
      <c r="B48" s="129"/>
      <c r="C48" s="134"/>
      <c r="D48" s="138"/>
      <c r="E48" s="139"/>
      <c r="F48" s="139"/>
      <c r="G48" s="140"/>
      <c r="H48" s="132"/>
    </row>
    <row r="49" spans="2:8" ht="14.25">
      <c r="B49" s="29">
        <v>87</v>
      </c>
      <c r="C49" s="30">
        <v>0</v>
      </c>
      <c r="D49" s="141">
        <v>0</v>
      </c>
      <c r="E49" s="141"/>
      <c r="F49" s="141"/>
      <c r="G49" s="141"/>
      <c r="H49" s="27"/>
    </row>
    <row r="50" spans="2:8" ht="15.75" customHeight="1">
      <c r="B50" s="31">
        <v>145</v>
      </c>
      <c r="C50" s="28">
        <v>0.19</v>
      </c>
      <c r="D50" s="127" t="s">
        <v>57</v>
      </c>
      <c r="E50" s="127"/>
      <c r="F50" s="127"/>
      <c r="G50" s="127"/>
      <c r="H50" s="34">
        <f>IF($D$58&gt;87,(IF($D$58&lt;=145,ROUND((($D$58-87)*19%)*$D$57,-3),0)),0)</f>
        <v>0</v>
      </c>
    </row>
    <row r="51" spans="2:8" ht="21.75" customHeight="1">
      <c r="B51" s="31">
        <v>335</v>
      </c>
      <c r="C51" s="28">
        <v>0.28</v>
      </c>
      <c r="D51" s="127" t="s">
        <v>58</v>
      </c>
      <c r="E51" s="127"/>
      <c r="F51" s="127"/>
      <c r="G51" s="127"/>
      <c r="H51" s="34">
        <f>IF($D$58&gt;145,(IF($D$58&lt;=335,ROUND(((($D$58-145)*28%)+11)*$D$57,-3),0)),0)</f>
        <v>0</v>
      </c>
    </row>
    <row r="52" spans="2:8" ht="21.75" customHeight="1">
      <c r="B52" s="31">
        <v>640</v>
      </c>
      <c r="C52" s="28">
        <v>0.33</v>
      </c>
      <c r="D52" s="127" t="s">
        <v>59</v>
      </c>
      <c r="E52" s="127"/>
      <c r="F52" s="127"/>
      <c r="G52" s="127"/>
      <c r="H52" s="34">
        <f>IF($D$58&gt;335,(IF($D$58&lt;=640,ROUND(((($D$58-335)*33%)+64)*$D$57,-3),0)),0)</f>
        <v>0</v>
      </c>
    </row>
    <row r="53" spans="2:8" ht="21.75" customHeight="1">
      <c r="B53" s="31">
        <v>945</v>
      </c>
      <c r="C53" s="28">
        <v>0.35</v>
      </c>
      <c r="D53" s="127" t="s">
        <v>60</v>
      </c>
      <c r="E53" s="127"/>
      <c r="F53" s="127"/>
      <c r="G53" s="127"/>
      <c r="H53" s="34">
        <f>IF($D$58&gt;640,(IF($D$58&lt;=945,ROUND(((($D$58-640)*35%)+165)*$D$57,-3),0)),0)</f>
        <v>0</v>
      </c>
    </row>
    <row r="54" spans="2:8" ht="21.75" customHeight="1">
      <c r="B54" s="31">
        <v>2300</v>
      </c>
      <c r="C54" s="28">
        <v>0.37</v>
      </c>
      <c r="D54" s="127" t="s">
        <v>61</v>
      </c>
      <c r="E54" s="127"/>
      <c r="F54" s="127"/>
      <c r="G54" s="127"/>
      <c r="H54" s="34">
        <f>IF($D$58&gt;945,(IF($D$58&lt;=2300,ROUND(((($D$58-945)*37%)+272)*$D$57,-3),0)),0)</f>
        <v>0</v>
      </c>
    </row>
    <row r="55" spans="2:8" ht="25.5" customHeight="1" thickBot="1">
      <c r="B55" s="32" t="s">
        <v>15</v>
      </c>
      <c r="C55" s="33">
        <v>0.38</v>
      </c>
      <c r="D55" s="130" t="s">
        <v>62</v>
      </c>
      <c r="E55" s="130"/>
      <c r="F55" s="130"/>
      <c r="G55" s="130"/>
      <c r="H55" s="35">
        <f>IF($D$58&gt;2300,ROUND(((($D$58-2300)*39%)*$D$57)+(773*$D$57),-3),0)</f>
        <v>0</v>
      </c>
    </row>
    <row r="56" ht="15" customHeight="1" thickBot="1">
      <c r="G56" s="25"/>
    </row>
    <row r="57" spans="3:8" ht="15" customHeight="1" thickBot="1">
      <c r="C57" s="8" t="s">
        <v>52</v>
      </c>
      <c r="D57" s="9">
        <v>33156</v>
      </c>
      <c r="G57" s="25"/>
      <c r="H57" s="1"/>
    </row>
    <row r="58" spans="3:8" ht="15" thickBot="1">
      <c r="C58" s="10" t="s">
        <v>16</v>
      </c>
      <c r="D58" s="11">
        <f>+F43</f>
        <v>0</v>
      </c>
      <c r="G58" s="25"/>
      <c r="H58" s="1"/>
    </row>
  </sheetData>
  <sheetProtection/>
  <mergeCells count="86">
    <mergeCell ref="B47:B48"/>
    <mergeCell ref="D52:G52"/>
    <mergeCell ref="D53:G53"/>
    <mergeCell ref="D54:G54"/>
    <mergeCell ref="D55:G55"/>
    <mergeCell ref="H47:H48"/>
    <mergeCell ref="C47:C48"/>
    <mergeCell ref="D47:G48"/>
    <mergeCell ref="D49:G49"/>
    <mergeCell ref="D50:G50"/>
    <mergeCell ref="F38:H38"/>
    <mergeCell ref="F40:H40"/>
    <mergeCell ref="F41:H41"/>
    <mergeCell ref="F42:H42"/>
    <mergeCell ref="F43:H43"/>
    <mergeCell ref="D51:G51"/>
    <mergeCell ref="C42:E42"/>
    <mergeCell ref="C43:E43"/>
    <mergeCell ref="F44:H44"/>
    <mergeCell ref="C44:E44"/>
    <mergeCell ref="C33:E33"/>
    <mergeCell ref="C34:E34"/>
    <mergeCell ref="C35:E35"/>
    <mergeCell ref="C36:E36"/>
    <mergeCell ref="C37:E37"/>
    <mergeCell ref="F33:H33"/>
    <mergeCell ref="F26:H26"/>
    <mergeCell ref="F30:H30"/>
    <mergeCell ref="F31:H31"/>
    <mergeCell ref="C38:E38"/>
    <mergeCell ref="C40:E40"/>
    <mergeCell ref="C41:E41"/>
    <mergeCell ref="F34:H34"/>
    <mergeCell ref="F35:H35"/>
    <mergeCell ref="F36:H36"/>
    <mergeCell ref="F37:H37"/>
    <mergeCell ref="F27:H27"/>
    <mergeCell ref="C13:H13"/>
    <mergeCell ref="C14:E14"/>
    <mergeCell ref="C19:H19"/>
    <mergeCell ref="F32:H32"/>
    <mergeCell ref="C25:H25"/>
    <mergeCell ref="F28:H28"/>
    <mergeCell ref="F29:H29"/>
    <mergeCell ref="C29:E29"/>
    <mergeCell ref="C30:E30"/>
    <mergeCell ref="F20:H20"/>
    <mergeCell ref="F21:H21"/>
    <mergeCell ref="F22:H22"/>
    <mergeCell ref="F23:H23"/>
    <mergeCell ref="F24:H24"/>
    <mergeCell ref="F9:H9"/>
    <mergeCell ref="F10:H10"/>
    <mergeCell ref="F11:H11"/>
    <mergeCell ref="F12:H12"/>
    <mergeCell ref="F14:H14"/>
    <mergeCell ref="F15:H15"/>
    <mergeCell ref="F16:H16"/>
    <mergeCell ref="F17:H17"/>
    <mergeCell ref="F18:H18"/>
    <mergeCell ref="C8:H8"/>
    <mergeCell ref="F4:H4"/>
    <mergeCell ref="C4:E4"/>
    <mergeCell ref="C5:H5"/>
    <mergeCell ref="C6:H6"/>
    <mergeCell ref="C9:E9"/>
    <mergeCell ref="C11:E11"/>
    <mergeCell ref="C10:E10"/>
    <mergeCell ref="C12:E12"/>
    <mergeCell ref="A1:H1"/>
    <mergeCell ref="C2:H2"/>
    <mergeCell ref="C3:H3"/>
    <mergeCell ref="C15:E15"/>
    <mergeCell ref="C16:E16"/>
    <mergeCell ref="C17:E17"/>
    <mergeCell ref="C18:E18"/>
    <mergeCell ref="C20:E20"/>
    <mergeCell ref="C21:E21"/>
    <mergeCell ref="C31:E31"/>
    <mergeCell ref="C32:E32"/>
    <mergeCell ref="C22:E22"/>
    <mergeCell ref="C23:E23"/>
    <mergeCell ref="C24:E24"/>
    <mergeCell ref="C26:E26"/>
    <mergeCell ref="C27:E27"/>
    <mergeCell ref="C28:E28"/>
  </mergeCells>
  <hyperlinks>
    <hyperlink ref="C9" r:id="rId1" display="Salario. (Excluir Cesantías e intereses de cesantias). Ver Concepto 38923 de 2013)"/>
  </hyperlinks>
  <printOptions/>
  <pageMargins left="0.75" right="0.75" top="0.35" bottom="0.2275" header="0.3" footer="0.3"/>
  <pageSetup horizontalDpi="600" verticalDpi="600" orientation="portrait" scale="63" r:id="rId4"/>
  <legacyDrawing r:id="rId3"/>
</worksheet>
</file>

<file path=xl/worksheets/sheet2.xml><?xml version="1.0" encoding="utf-8"?>
<worksheet xmlns="http://schemas.openxmlformats.org/spreadsheetml/2006/main" xmlns:r="http://schemas.openxmlformats.org/officeDocument/2006/relationships">
  <dimension ref="B1:J41"/>
  <sheetViews>
    <sheetView view="pageLayout" zoomScale="150" zoomScalePageLayoutView="150" workbookViewId="0" topLeftCell="A1">
      <selection activeCell="E28" sqref="E28:G28"/>
    </sheetView>
  </sheetViews>
  <sheetFormatPr defaultColWidth="10.7109375" defaultRowHeight="15"/>
  <cols>
    <col min="1" max="1" width="2.7109375" style="1" customWidth="1"/>
    <col min="2" max="2" width="45.28125" style="1" customWidth="1"/>
    <col min="3" max="3" width="9.7109375" style="2" customWidth="1"/>
    <col min="4" max="4" width="3.140625" style="1" customWidth="1"/>
    <col min="5" max="5" width="8.7109375" style="1" customWidth="1"/>
    <col min="6" max="6" width="10.7109375" style="15" bestFit="1" customWidth="1"/>
    <col min="7" max="7" width="6.00390625" style="1" customWidth="1"/>
    <col min="8" max="8" width="10.7109375" style="3" customWidth="1"/>
    <col min="9" max="16384" width="10.7109375" style="1" customWidth="1"/>
  </cols>
  <sheetData>
    <row r="1" spans="2:7" ht="15.75">
      <c r="B1" s="145" t="s">
        <v>17</v>
      </c>
      <c r="C1" s="145"/>
      <c r="D1" s="145"/>
      <c r="E1" s="145"/>
      <c r="F1" s="145"/>
      <c r="G1" s="145"/>
    </row>
    <row r="2" spans="2:7" ht="15.75">
      <c r="B2" s="145" t="s">
        <v>18</v>
      </c>
      <c r="C2" s="145"/>
      <c r="D2" s="145"/>
      <c r="E2" s="145"/>
      <c r="F2" s="145"/>
      <c r="G2" s="145"/>
    </row>
    <row r="3" spans="2:7" ht="16.5" thickBot="1">
      <c r="B3" s="146" t="s">
        <v>69</v>
      </c>
      <c r="C3" s="146"/>
      <c r="D3" s="146"/>
      <c r="E3" s="146"/>
      <c r="F3" s="146"/>
      <c r="G3" s="146"/>
    </row>
    <row r="4" spans="2:7" ht="15.75" thickBot="1">
      <c r="B4" s="142" t="s">
        <v>40</v>
      </c>
      <c r="C4" s="143"/>
      <c r="D4" s="143"/>
      <c r="E4" s="143"/>
      <c r="F4" s="143"/>
      <c r="G4" s="144"/>
    </row>
    <row r="5" spans="2:7" ht="15">
      <c r="B5" s="80" t="s">
        <v>21</v>
      </c>
      <c r="C5" s="80"/>
      <c r="D5" s="80"/>
      <c r="E5" s="80"/>
      <c r="F5" s="80"/>
      <c r="G5" s="80"/>
    </row>
    <row r="6" spans="2:7" ht="15.75" thickBot="1">
      <c r="B6" s="43" t="s">
        <v>55</v>
      </c>
      <c r="C6" s="44"/>
      <c r="D6" s="147"/>
      <c r="E6" s="147"/>
      <c r="F6" s="148">
        <v>34270</v>
      </c>
      <c r="G6" s="148"/>
    </row>
    <row r="7" spans="2:7" ht="15.75" thickBot="1">
      <c r="B7" s="142" t="s">
        <v>41</v>
      </c>
      <c r="C7" s="143"/>
      <c r="D7" s="143"/>
      <c r="E7" s="143"/>
      <c r="F7" s="143"/>
      <c r="G7" s="144"/>
    </row>
    <row r="8" spans="2:7" ht="15">
      <c r="B8" s="149" t="s">
        <v>68</v>
      </c>
      <c r="C8" s="150"/>
      <c r="D8" s="151"/>
      <c r="E8" s="152">
        <v>0</v>
      </c>
      <c r="F8" s="153"/>
      <c r="G8" s="154"/>
    </row>
    <row r="9" spans="2:7" ht="15.75" thickBot="1">
      <c r="B9" s="50" t="s">
        <v>42</v>
      </c>
      <c r="C9" s="51"/>
      <c r="D9" s="155"/>
      <c r="E9" s="156">
        <f>SUM(E8:E8)</f>
        <v>0</v>
      </c>
      <c r="F9" s="92"/>
      <c r="G9" s="93"/>
    </row>
    <row r="10" spans="2:5" ht="15.75" thickBot="1">
      <c r="B10" s="5"/>
      <c r="C10" s="7"/>
      <c r="D10" s="17"/>
      <c r="E10" s="6"/>
    </row>
    <row r="11" spans="2:7" ht="15.75" thickBot="1">
      <c r="B11" s="142" t="s">
        <v>43</v>
      </c>
      <c r="C11" s="143"/>
      <c r="D11" s="143"/>
      <c r="E11" s="143"/>
      <c r="F11" s="143"/>
      <c r="G11" s="144"/>
    </row>
    <row r="12" spans="2:7" ht="24.75" customHeight="1">
      <c r="B12" s="149" t="s">
        <v>70</v>
      </c>
      <c r="C12" s="150"/>
      <c r="D12" s="150"/>
      <c r="E12" s="153">
        <v>0</v>
      </c>
      <c r="F12" s="153"/>
      <c r="G12" s="154"/>
    </row>
    <row r="13" spans="2:7" ht="15">
      <c r="B13" s="52" t="s">
        <v>44</v>
      </c>
      <c r="C13" s="53"/>
      <c r="D13" s="53"/>
      <c r="E13" s="70">
        <v>0</v>
      </c>
      <c r="F13" s="70"/>
      <c r="G13" s="71"/>
    </row>
    <row r="14" spans="2:7" ht="27.75" customHeight="1">
      <c r="B14" s="52" t="str">
        <f>+"3. Aportes voluntarios a Fondo de pensión obligatoria. Maximo 25% Ingreso laboral, sin exceder 2.500 uvt $"&amp;240*F6</f>
        <v>3. Aportes voluntarios a Fondo de pensión obligatoria. Maximo 25% Ingreso laboral, sin exceder 2.500 uvt $8224800</v>
      </c>
      <c r="C14" s="53"/>
      <c r="D14" s="53"/>
      <c r="E14" s="70">
        <v>0</v>
      </c>
      <c r="F14" s="70"/>
      <c r="G14" s="71"/>
    </row>
    <row r="15" spans="2:7" ht="15.75" thickBot="1">
      <c r="B15" s="45" t="s">
        <v>46</v>
      </c>
      <c r="C15" s="46"/>
      <c r="D15" s="47"/>
      <c r="E15" s="161">
        <v>0</v>
      </c>
      <c r="F15" s="162"/>
      <c r="G15" s="163"/>
    </row>
    <row r="16" spans="2:7" ht="15">
      <c r="B16" s="157" t="s">
        <v>45</v>
      </c>
      <c r="C16" s="158"/>
      <c r="D16" s="158"/>
      <c r="E16" s="159">
        <f>SUM(E12:G15)</f>
        <v>0</v>
      </c>
      <c r="F16" s="159"/>
      <c r="G16" s="160"/>
    </row>
    <row r="17" spans="2:7" ht="15.75" thickBot="1">
      <c r="B17" s="50" t="s">
        <v>0</v>
      </c>
      <c r="C17" s="51"/>
      <c r="D17" s="155"/>
      <c r="E17" s="156">
        <f>+E9-E16</f>
        <v>0</v>
      </c>
      <c r="F17" s="92"/>
      <c r="G17" s="93"/>
    </row>
    <row r="18" spans="2:5" ht="15.75" thickBot="1">
      <c r="B18" s="5"/>
      <c r="C18" s="7"/>
      <c r="D18" s="17"/>
      <c r="E18" s="6"/>
    </row>
    <row r="19" spans="2:7" ht="15.75" thickBot="1">
      <c r="B19" s="142" t="s">
        <v>7</v>
      </c>
      <c r="C19" s="143"/>
      <c r="D19" s="143"/>
      <c r="E19" s="143"/>
      <c r="F19" s="143"/>
      <c r="G19" s="144"/>
    </row>
    <row r="20" spans="2:7" ht="28.5" customHeight="1">
      <c r="B20" s="164" t="str">
        <f>"1. Pago intereses de vivienda o Costo Financiero Leasing Habitacional. Limite maximo 100 UVT Mensuales UVT Dcto 1625 de 2016. $"&amp;ROUND(+F6*100,-3)&amp;" año 2019"</f>
        <v>1. Pago intereses de vivienda o Costo Financiero Leasing Habitacional. Limite maximo 100 UVT Mensuales UVT Dcto 1625 de 2016. $3427000 año 2019</v>
      </c>
      <c r="C20" s="165"/>
      <c r="D20" s="165"/>
      <c r="E20" s="83">
        <v>0</v>
      </c>
      <c r="F20" s="83"/>
      <c r="G20" s="84"/>
    </row>
    <row r="21" spans="2:8" ht="28.5" customHeight="1">
      <c r="B21" s="166" t="str">
        <f>"2. Deduccion por dependientes (Ver Art. 387 E.T.) No puede exceder del 10% del ingreso bruto del trabajador y maximo 32 UVT mensuales.  $"&amp;+ROUND(F6*32,-3)</f>
        <v>2. Deduccion por dependientes (Ver Art. 387 E.T.) No puede exceder del 10% del ingreso bruto del trabajador y maximo 32 UVT mensuales.  $1097000</v>
      </c>
      <c r="C21" s="167"/>
      <c r="D21" s="167"/>
      <c r="E21" s="70">
        <v>0</v>
      </c>
      <c r="F21" s="70"/>
      <c r="G21" s="71"/>
      <c r="H21" s="19"/>
    </row>
    <row r="22" spans="2:8" ht="28.5" customHeight="1">
      <c r="B22" s="166" t="str">
        <f>+"3. Pagos Por Salud medicina prepagada. No puede Exceder 16 Uvt Mensuales "&amp;+F6*16&amp;"  Año 2019"</f>
        <v>3. Pagos Por Salud medicina prepagada. No puede Exceder 16 Uvt Mensuales 548320  Año 2019</v>
      </c>
      <c r="C22" s="167"/>
      <c r="D22" s="167"/>
      <c r="E22" s="70">
        <v>0</v>
      </c>
      <c r="F22" s="70"/>
      <c r="G22" s="71"/>
      <c r="H22" s="19"/>
    </row>
    <row r="23" spans="2:7" ht="15">
      <c r="B23" s="54" t="s">
        <v>8</v>
      </c>
      <c r="C23" s="55"/>
      <c r="D23" s="55"/>
      <c r="E23" s="85">
        <f>SUM(E20:G22)</f>
        <v>0</v>
      </c>
      <c r="F23" s="85"/>
      <c r="G23" s="86"/>
    </row>
    <row r="24" spans="2:7" ht="15.75" thickBot="1">
      <c r="B24" s="50" t="s">
        <v>1</v>
      </c>
      <c r="C24" s="51"/>
      <c r="D24" s="51"/>
      <c r="E24" s="92">
        <f>+E17-E23</f>
        <v>0</v>
      </c>
      <c r="F24" s="92"/>
      <c r="G24" s="93"/>
    </row>
    <row r="25" spans="2:5" ht="15.75" thickBot="1">
      <c r="B25" s="16"/>
      <c r="C25" s="18"/>
      <c r="D25" s="17"/>
      <c r="E25" s="14"/>
    </row>
    <row r="26" spans="2:7" ht="15.75" thickBot="1">
      <c r="B26" s="142" t="s">
        <v>3</v>
      </c>
      <c r="C26" s="143"/>
      <c r="D26" s="143"/>
      <c r="E26" s="143"/>
      <c r="F26" s="143"/>
      <c r="G26" s="144"/>
    </row>
    <row r="27" spans="2:7" ht="15">
      <c r="B27" s="174" t="s">
        <v>22</v>
      </c>
      <c r="C27" s="175"/>
      <c r="D27" s="175"/>
      <c r="E27" s="153">
        <v>0</v>
      </c>
      <c r="F27" s="153"/>
      <c r="G27" s="154"/>
    </row>
    <row r="28" spans="2:7" ht="15">
      <c r="B28" s="166" t="s">
        <v>49</v>
      </c>
      <c r="C28" s="167"/>
      <c r="D28" s="167"/>
      <c r="E28" s="70">
        <v>0</v>
      </c>
      <c r="F28" s="70"/>
      <c r="G28" s="71"/>
    </row>
    <row r="29" spans="2:7" ht="15">
      <c r="B29" s="54" t="s">
        <v>4</v>
      </c>
      <c r="C29" s="55"/>
      <c r="D29" s="55"/>
      <c r="E29" s="85">
        <f>SUM(E27:G28)</f>
        <v>0</v>
      </c>
      <c r="F29" s="85"/>
      <c r="G29" s="86"/>
    </row>
    <row r="30" spans="2:7" ht="15.75" thickBot="1">
      <c r="B30" s="50" t="s">
        <v>2</v>
      </c>
      <c r="C30" s="51"/>
      <c r="D30" s="51"/>
      <c r="E30" s="92">
        <f>+E24-E29</f>
        <v>0</v>
      </c>
      <c r="F30" s="92"/>
      <c r="G30" s="93"/>
    </row>
    <row r="31" spans="2:8" ht="15">
      <c r="B31" s="185" t="str">
        <f>"Renta de Trabajo Exenta (25%). Maximo 240 uvt $"&amp;+ROUND(240*F6,-3)&amp;" mensuales  Año 2019."</f>
        <v>Renta de Trabajo Exenta (25%). Maximo 240 uvt $8225000 mensuales  Año 2019.</v>
      </c>
      <c r="C31" s="186"/>
      <c r="D31" s="186"/>
      <c r="E31" s="123">
        <f>+ROUND(E30*25%,-3)</f>
        <v>0</v>
      </c>
      <c r="F31" s="123"/>
      <c r="G31" s="124"/>
      <c r="H31" s="20"/>
    </row>
    <row r="32" spans="2:8" ht="15.75" thickBot="1">
      <c r="B32" s="50" t="s">
        <v>5</v>
      </c>
      <c r="C32" s="51"/>
      <c r="D32" s="51"/>
      <c r="E32" s="92">
        <f>+E30-E31</f>
        <v>0</v>
      </c>
      <c r="F32" s="92"/>
      <c r="G32" s="93"/>
      <c r="H32" s="1"/>
    </row>
    <row r="33" spans="2:8" ht="15.75" thickBot="1">
      <c r="B33" s="21"/>
      <c r="C33" s="21"/>
      <c r="D33" s="21"/>
      <c r="E33" s="24"/>
      <c r="F33" s="24"/>
      <c r="G33" s="24"/>
      <c r="H33" s="1"/>
    </row>
    <row r="34" spans="2:8" ht="15">
      <c r="B34" s="168" t="s">
        <v>47</v>
      </c>
      <c r="C34" s="169"/>
      <c r="D34" s="170"/>
      <c r="E34" s="117">
        <f>+E17*40%</f>
        <v>0</v>
      </c>
      <c r="F34" s="117"/>
      <c r="G34" s="118"/>
      <c r="H34" s="1"/>
    </row>
    <row r="35" spans="2:8" ht="15.75" thickBot="1">
      <c r="B35" s="171" t="s">
        <v>48</v>
      </c>
      <c r="C35" s="172"/>
      <c r="D35" s="173"/>
      <c r="E35" s="119">
        <f>+E23+E29+E31</f>
        <v>0</v>
      </c>
      <c r="F35" s="119"/>
      <c r="G35" s="120"/>
      <c r="H35" s="1"/>
    </row>
    <row r="36" spans="2:8" ht="15.75" thickBot="1">
      <c r="B36" s="21"/>
      <c r="C36" s="21"/>
      <c r="D36" s="21"/>
      <c r="E36" s="24"/>
      <c r="F36" s="24"/>
      <c r="G36" s="24"/>
      <c r="H36" s="1"/>
    </row>
    <row r="37" spans="2:10" ht="15.75" thickBot="1">
      <c r="B37" s="187" t="s">
        <v>10</v>
      </c>
      <c r="C37" s="188"/>
      <c r="D37" s="189"/>
      <c r="E37" s="190">
        <f>ROUND(IF(E35&gt;E34,+E17-E34,+E17-E35),-3)</f>
        <v>0</v>
      </c>
      <c r="F37" s="190"/>
      <c r="G37" s="191"/>
      <c r="H37" s="12"/>
      <c r="I37" s="12"/>
      <c r="J37" s="12"/>
    </row>
    <row r="38" spans="2:7" ht="15.75" thickBot="1">
      <c r="B38" s="21"/>
      <c r="C38" s="22"/>
      <c r="D38" s="23"/>
      <c r="E38" s="7"/>
      <c r="G38" s="15"/>
    </row>
    <row r="39" spans="2:7" ht="15.75" thickBot="1">
      <c r="B39" s="176" t="s">
        <v>50</v>
      </c>
      <c r="C39" s="177"/>
      <c r="D39" s="178"/>
      <c r="E39" s="179">
        <f>+'% Fijo retencion'!F44</f>
        <v>0</v>
      </c>
      <c r="F39" s="180"/>
      <c r="G39" s="181"/>
    </row>
    <row r="40" spans="2:4" ht="15.75" thickBot="1">
      <c r="B40" s="16"/>
      <c r="C40" s="18"/>
      <c r="D40" s="16"/>
    </row>
    <row r="41" spans="2:7" ht="15" thickBot="1">
      <c r="B41" s="176" t="s">
        <v>51</v>
      </c>
      <c r="C41" s="177"/>
      <c r="D41" s="178"/>
      <c r="E41" s="182">
        <f>ROUND(+E37*E39,-3)</f>
        <v>0</v>
      </c>
      <c r="F41" s="183"/>
      <c r="G41" s="184"/>
    </row>
  </sheetData>
  <sheetProtection/>
  <mergeCells count="58">
    <mergeCell ref="B39:D39"/>
    <mergeCell ref="E39:G39"/>
    <mergeCell ref="E41:G41"/>
    <mergeCell ref="B41:D41"/>
    <mergeCell ref="B31:D31"/>
    <mergeCell ref="E31:G31"/>
    <mergeCell ref="B32:D32"/>
    <mergeCell ref="E32:G32"/>
    <mergeCell ref="B37:D37"/>
    <mergeCell ref="E37:G37"/>
    <mergeCell ref="E27:G27"/>
    <mergeCell ref="B28:D28"/>
    <mergeCell ref="E28:G28"/>
    <mergeCell ref="B29:D29"/>
    <mergeCell ref="E29:G29"/>
    <mergeCell ref="B30:D30"/>
    <mergeCell ref="E30:G30"/>
    <mergeCell ref="B23:D23"/>
    <mergeCell ref="E23:G23"/>
    <mergeCell ref="B24:D24"/>
    <mergeCell ref="E24:G24"/>
    <mergeCell ref="E34:G34"/>
    <mergeCell ref="E35:G35"/>
    <mergeCell ref="B34:D34"/>
    <mergeCell ref="B35:D35"/>
    <mergeCell ref="B26:G26"/>
    <mergeCell ref="B27:D27"/>
    <mergeCell ref="B19:G19"/>
    <mergeCell ref="B20:D20"/>
    <mergeCell ref="E20:G20"/>
    <mergeCell ref="B21:D21"/>
    <mergeCell ref="E21:G21"/>
    <mergeCell ref="B22:D22"/>
    <mergeCell ref="E22:G22"/>
    <mergeCell ref="B13:D13"/>
    <mergeCell ref="E13:G13"/>
    <mergeCell ref="B16:D16"/>
    <mergeCell ref="E16:G16"/>
    <mergeCell ref="B17:D17"/>
    <mergeCell ref="E17:G17"/>
    <mergeCell ref="E15:G15"/>
    <mergeCell ref="B14:D14"/>
    <mergeCell ref="E14:G14"/>
    <mergeCell ref="B8:D8"/>
    <mergeCell ref="E8:G8"/>
    <mergeCell ref="B9:D9"/>
    <mergeCell ref="E9:G9"/>
    <mergeCell ref="B11:G11"/>
    <mergeCell ref="B12:D12"/>
    <mergeCell ref="E12:G12"/>
    <mergeCell ref="B7:G7"/>
    <mergeCell ref="B1:G1"/>
    <mergeCell ref="B2:G2"/>
    <mergeCell ref="B3:G3"/>
    <mergeCell ref="B4:G4"/>
    <mergeCell ref="B5:G5"/>
    <mergeCell ref="D6:E6"/>
    <mergeCell ref="F6:G6"/>
  </mergeCells>
  <printOptions/>
  <pageMargins left="0.32222222222222224" right="0.3333333333333333" top="0.5" bottom="0.3055555555555556" header="0.5" footer="0.2638888888888889"/>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dc:creator>
  <cp:keywords/>
  <dc:description/>
  <cp:lastModifiedBy>ACCOUNTER</cp:lastModifiedBy>
  <cp:lastPrinted>2014-01-21T21:05:43Z</cp:lastPrinted>
  <dcterms:created xsi:type="dcterms:W3CDTF">2010-03-10T22:40:40Z</dcterms:created>
  <dcterms:modified xsi:type="dcterms:W3CDTF">2019-01-21T14:08:24Z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